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bookViews>
    <workbookView xWindow="0" yWindow="0" windowWidth="23016" windowHeight="8580"/>
  </bookViews>
  <sheets>
    <sheet name="Tl-204" sheetId="1" r:id="rId1"/>
    <sheet name="Beta Spec Info" sheetId="5" r:id="rId2"/>
    <sheet name="Geiger Counter Plateau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28" i="6" l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F14" i="6"/>
  <c r="F13" i="6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C58" i="1"/>
  <c r="D58" i="1" s="1"/>
  <c r="B58" i="1"/>
  <c r="V35" i="1"/>
  <c r="U35" i="1"/>
  <c r="V31" i="1"/>
  <c r="U31" i="1"/>
  <c r="B31" i="1" s="1"/>
  <c r="C17" i="1"/>
  <c r="C18" i="1"/>
  <c r="B17" i="1"/>
  <c r="B18" i="1"/>
  <c r="C45" i="1"/>
  <c r="B45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9" i="1"/>
  <c r="C41" i="1"/>
  <c r="C43" i="1"/>
  <c r="C47" i="1"/>
  <c r="C49" i="1"/>
  <c r="C51" i="1"/>
  <c r="C53" i="1"/>
  <c r="C55" i="1"/>
  <c r="B20" i="1"/>
  <c r="B21" i="1"/>
  <c r="B22" i="1"/>
  <c r="B23" i="1"/>
  <c r="B24" i="1"/>
  <c r="B25" i="1"/>
  <c r="B26" i="1"/>
  <c r="B27" i="1"/>
  <c r="B28" i="1"/>
  <c r="B29" i="1"/>
  <c r="B30" i="1"/>
  <c r="B32" i="1"/>
  <c r="B33" i="1"/>
  <c r="B34" i="1"/>
  <c r="B35" i="1"/>
  <c r="B36" i="1"/>
  <c r="B37" i="1"/>
  <c r="B39" i="1"/>
  <c r="B41" i="1"/>
  <c r="B43" i="1"/>
  <c r="B47" i="1"/>
  <c r="B49" i="1"/>
  <c r="B51" i="1"/>
  <c r="B53" i="1"/>
  <c r="B55" i="1"/>
  <c r="Q19" i="1"/>
  <c r="C19" i="1" s="1"/>
  <c r="P19" i="1"/>
  <c r="B19" i="1" s="1"/>
</calcChain>
</file>

<file path=xl/sharedStrings.xml><?xml version="1.0" encoding="utf-8"?>
<sst xmlns="http://schemas.openxmlformats.org/spreadsheetml/2006/main" count="145" uniqueCount="122">
  <si>
    <t xml:space="preserve">Beta Spectrograph </t>
  </si>
  <si>
    <t>Rick Dower</t>
  </si>
  <si>
    <t>rick.dower@roxburylatin.org</t>
  </si>
  <si>
    <t>DATA</t>
  </si>
  <si>
    <t>Source: Tl-204</t>
  </si>
  <si>
    <r>
      <t xml:space="preserve">1.0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Ci source prepared August 2011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</si>
  <si>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 3.78 a</t>
    </r>
  </si>
  <si>
    <t>GM tube: 25 mm diameter end window</t>
  </si>
  <si>
    <t xml:space="preserve">Spectrograph magnets: </t>
  </si>
  <si>
    <t>GM tube angle</t>
  </si>
  <si>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(deg)</t>
    </r>
  </si>
  <si>
    <t>Date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</si>
  <si>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</rPr>
      <t xml:space="preserve">t </t>
    </r>
    <r>
      <rPr>
        <sz val="11"/>
        <color theme="1"/>
        <rFont val="Calibri"/>
        <family val="2"/>
      </rPr>
      <t>(min)</t>
    </r>
  </si>
  <si>
    <t>Counts</t>
  </si>
  <si>
    <t>(counts/min)</t>
  </si>
  <si>
    <t>Data and Analysis</t>
  </si>
  <si>
    <t>TOTAL</t>
  </si>
  <si>
    <t>Start</t>
  </si>
  <si>
    <t>Stop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</si>
  <si>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</rPr>
      <t>t</t>
    </r>
  </si>
  <si>
    <t>(min)</t>
  </si>
  <si>
    <t>Count Rate (CR)</t>
  </si>
  <si>
    <t>CR-BKGD</t>
  </si>
  <si>
    <t>V</t>
  </si>
  <si>
    <t xml:space="preserve">GM tube voltage = </t>
  </si>
  <si>
    <t>from source</t>
  </si>
  <si>
    <r>
      <t xml:space="preserve">Diameter: 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</si>
  <si>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Mag. field: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</si>
  <si>
    <t>cm</t>
  </si>
  <si>
    <t>tesla</t>
  </si>
  <si>
    <r>
      <rPr>
        <i/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 xml:space="preserve"> mass :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</t>
    </r>
  </si>
  <si>
    <t>MeV</t>
  </si>
  <si>
    <t>(MeV)</t>
  </si>
  <si>
    <t>r</t>
  </si>
  <si>
    <t>(cm)</t>
  </si>
  <si>
    <r>
      <t>(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 xml:space="preserve"> = 5°)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</si>
  <si>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>/</t>
    </r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Symbol"/>
        <family val="1"/>
        <charset val="2"/>
      </rPr>
      <t>q</t>
    </r>
  </si>
  <si>
    <r>
      <t>(MeV/5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)</t>
    </r>
  </si>
  <si>
    <r>
      <t>(CR-BKGD)</t>
    </r>
    <r>
      <rPr>
        <sz val="11"/>
        <color theme="1"/>
        <rFont val="Calibri"/>
        <family val="2"/>
        <scheme val="minor"/>
      </rPr>
      <t>/(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KE/</t>
    </r>
    <r>
      <rPr>
        <sz val="11"/>
        <color theme="1"/>
        <rFont val="Symbol"/>
        <family val="1"/>
        <charset val="2"/>
      </rPr>
      <t>Dq</t>
    </r>
    <r>
      <rPr>
        <sz val="11"/>
        <color theme="1"/>
        <rFont val="Calibri"/>
        <family val="2"/>
        <scheme val="minor"/>
      </rPr>
      <t>)</t>
    </r>
  </si>
  <si>
    <r>
      <t>(cts/min/MeV/5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)</t>
    </r>
  </si>
  <si>
    <r>
      <t>"Geometry of the collimator and the collector in the Spectrograph have a fixed collection angle of about 5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." - Instruction Manual</t>
    </r>
  </si>
  <si>
    <t>(assumed)</t>
  </si>
  <si>
    <t>BKGD value:</t>
  </si>
  <si>
    <t>NO SOURCE:</t>
  </si>
  <si>
    <t>b</t>
  </si>
  <si>
    <t>KE</t>
  </si>
  <si>
    <t>start</t>
  </si>
  <si>
    <t>end</t>
  </si>
  <si>
    <t>Daedalon Corporation</t>
  </si>
  <si>
    <t>Beta Spectrometer</t>
  </si>
  <si>
    <t>Two ceramic disk magnets supported on an iron yoke</t>
  </si>
  <si>
    <t>Measured 12/12/2011 by RGD</t>
  </si>
  <si>
    <r>
      <t xml:space="preserve">Magnet diameter: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</si>
  <si>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Magnet separtion: </t>
    </r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</t>
    </r>
  </si>
  <si>
    <t>distance between centers of vertical wires</t>
  </si>
  <si>
    <r>
      <t>Magnetic field (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measured with current balance 1/19/2012 by RGD:</t>
    </r>
  </si>
  <si>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mg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ILB</t>
    </r>
  </si>
  <si>
    <r>
      <t xml:space="preserve">Magnetic field: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</si>
  <si>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</si>
  <si>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Spectrograph with beta source and GM tube</t>
  </si>
  <si>
    <r>
      <t>e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curve toward left.    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curve toward right.</t>
    </r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</si>
  <si>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field vertically down across magnet pole gap</t>
    </r>
  </si>
  <si>
    <r>
      <t xml:space="preserve">better value 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mbol"/>
        <family val="1"/>
        <charset val="2"/>
      </rPr>
      <t>^</t>
    </r>
    <r>
      <rPr>
        <sz val="11"/>
        <color theme="1"/>
        <rFont val="Calibri"/>
        <family val="2"/>
      </rPr>
      <t xml:space="preserve"> to </t>
    </r>
    <r>
      <rPr>
        <i/>
        <sz val="11"/>
        <color theme="1"/>
        <rFont val="Calibri"/>
        <family val="2"/>
      </rPr>
      <t>B</t>
    </r>
  </si>
  <si>
    <t>This seems reasonable , given the measured values above.</t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</si>
  <si>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= </t>
    </r>
  </si>
  <si>
    <t>This value is given in beta spectrograph documentation.</t>
  </si>
  <si>
    <r>
      <t xml:space="preserve">value measured 12/19/2012 for </t>
    </r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7.5 cm</t>
    </r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</si>
  <si>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mg/IL</t>
    </r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</si>
  <si>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mass of #30 wire that balances magnetic force = 0.45 g for 100 cm wire</t>
    </r>
  </si>
  <si>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current required to balance weight of #30 wire = 0.85 A for 100 cm #30 wire on balance</t>
    </r>
  </si>
  <si>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length of current balance loop wire </t>
    </r>
    <r>
      <rPr>
        <sz val="11"/>
        <color theme="1"/>
        <rFont val="Symbol"/>
        <family val="1"/>
        <charset val="2"/>
      </rPr>
      <t>^</t>
    </r>
    <r>
      <rPr>
        <sz val="11"/>
        <color theme="1"/>
        <rFont val="Calibri"/>
        <family val="2"/>
      </rPr>
      <t xml:space="preserve"> to</t>
    </r>
    <r>
      <rPr>
        <sz val="11"/>
        <color theme="1"/>
        <rFont val="Calibri"/>
        <family val="2"/>
        <scheme val="minor"/>
      </rPr>
      <t xml:space="preserve"> magnetic field</t>
    </r>
  </si>
  <si>
    <r>
      <rPr>
        <vertAlign val="subscript"/>
        <sz val="11"/>
        <color theme="1"/>
        <rFont val="Calibri"/>
        <family val="2"/>
        <scheme val="minor"/>
      </rPr>
      <t>81</t>
    </r>
    <r>
      <rPr>
        <sz val="11"/>
        <color theme="1"/>
        <rFont val="Calibri"/>
        <family val="2"/>
        <scheme val="minor"/>
      </rPr>
      <t xml:space="preserve">Tl-204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</t>
    </r>
    <r>
      <rPr>
        <vertAlign val="subscript"/>
        <sz val="11"/>
        <color theme="1"/>
        <rFont val="Calibri"/>
        <family val="2"/>
      </rPr>
      <t>82</t>
    </r>
    <r>
      <rPr>
        <sz val="11"/>
        <color theme="1"/>
        <rFont val="Calibri"/>
        <family val="2"/>
      </rPr>
      <t>Pb-204 + e</t>
    </r>
    <r>
      <rPr>
        <vertAlign val="superscript"/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</rPr>
      <t xml:space="preserve"> + anti-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  (97%)</t>
    </r>
  </si>
  <si>
    <r>
      <t xml:space="preserve">Geometry: 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 + 2</t>
    </r>
    <r>
      <rPr>
        <i/>
        <sz val="11"/>
        <color theme="1"/>
        <rFont val="Symbol"/>
        <family val="1"/>
        <charset val="2"/>
      </rPr>
      <t>f</t>
    </r>
    <r>
      <rPr>
        <sz val="11"/>
        <color theme="1"/>
        <rFont val="Symbol"/>
        <family val="1"/>
        <charset val="2"/>
      </rPr>
      <t xml:space="preserve"> = 180</t>
    </r>
    <r>
      <rPr>
        <sz val="11"/>
        <color theme="1"/>
        <rFont val="Calibri"/>
        <family val="2"/>
      </rPr>
      <t>°</t>
    </r>
  </si>
  <si>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Symbol"/>
        <family val="1"/>
        <charset val="2"/>
      </rPr>
      <t xml:space="preserve">/2 + </t>
    </r>
    <r>
      <rPr>
        <i/>
        <sz val="11"/>
        <color theme="1"/>
        <rFont val="Symbol"/>
        <family val="1"/>
        <charset val="2"/>
      </rPr>
      <t>f</t>
    </r>
    <r>
      <rPr>
        <sz val="11"/>
        <color theme="1"/>
        <rFont val="Symbol"/>
        <family val="1"/>
        <charset val="2"/>
      </rPr>
      <t xml:space="preserve"> = 90</t>
    </r>
    <r>
      <rPr>
        <sz val="11"/>
        <color theme="1"/>
        <rFont val="Calibri"/>
        <family val="2"/>
      </rPr>
      <t>°</t>
    </r>
  </si>
  <si>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/tan(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/2)</t>
    </r>
  </si>
  <si>
    <t>Physics: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</si>
  <si>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(MeV</t>
    </r>
    <r>
      <rPr>
        <i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>c) = 3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(tesla)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(cm)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</si>
  <si>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</si>
  <si>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(</t>
    </r>
    <r>
      <rPr>
        <i/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</t>
    </r>
    <r>
      <rPr>
        <i/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m</t>
    </r>
  </si>
  <si>
    <r>
      <rPr>
        <i/>
        <sz val="11"/>
        <color theme="1"/>
        <rFont val="Calibri"/>
        <family val="2"/>
        <scheme val="minor"/>
      </rPr>
      <t>KE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[((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+ 1)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- 1]</t>
    </r>
  </si>
  <si>
    <r>
      <rPr>
        <i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 magnet radius</t>
    </r>
  </si>
  <si>
    <r>
      <rPr>
        <i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= radius of curvature of beta</t>
    </r>
  </si>
  <si>
    <t>Current Balance Wire Shape</t>
  </si>
  <si>
    <t>Geiger-Mueller Tube Plateau Measurements</t>
  </si>
  <si>
    <t>2011 September</t>
  </si>
  <si>
    <t>25 mm end window diameter tube</t>
  </si>
  <si>
    <t>Centronic N204/BNC  SN 067-3211</t>
  </si>
  <si>
    <t xml:space="preserve">Tube attached to The Nucleus Model 500 Scaler </t>
  </si>
  <si>
    <r>
      <t xml:space="preserve">Source:  5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 xml:space="preserve">Ci CS-137 </t>
    </r>
    <r>
      <rPr>
        <sz val="12"/>
        <color theme="1"/>
        <rFont val="Symbol"/>
        <family val="1"/>
        <charset val="2"/>
      </rPr>
      <t>b</t>
    </r>
    <r>
      <rPr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Symbol"/>
        <family val="1"/>
        <charset val="2"/>
      </rPr>
      <t>g</t>
    </r>
    <r>
      <rPr>
        <sz val="12"/>
        <color theme="1"/>
        <rFont val="Calibri"/>
        <family val="2"/>
        <scheme val="minor"/>
      </rPr>
      <t xml:space="preserve"> on 3rd shelf of sample holder</t>
    </r>
  </si>
  <si>
    <t>Source about 3 cm below GM window</t>
  </si>
  <si>
    <t>Tube Voltage</t>
  </si>
  <si>
    <t>counts/0.5 min</t>
  </si>
  <si>
    <t>(Volts)</t>
  </si>
  <si>
    <t>Run 1</t>
  </si>
  <si>
    <t>Run 2</t>
  </si>
  <si>
    <t>Run 3</t>
  </si>
  <si>
    <t>Run 4</t>
  </si>
  <si>
    <t>Average</t>
  </si>
  <si>
    <t xml:space="preserve"> </t>
  </si>
  <si>
    <t>OPERATING VOLTAGE CHOSEN AT 920 VOLTS.</t>
  </si>
  <si>
    <r>
      <t>tan (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 xml:space="preserve">/2) = </t>
    </r>
    <r>
      <rPr>
        <i/>
        <sz val="11"/>
        <color theme="1"/>
        <rFont val="Calibri"/>
        <family val="2"/>
      </rPr>
      <t>R/r</t>
    </r>
  </si>
  <si>
    <t>5mm wide and in Pb plate is 4 mm wide.</t>
  </si>
  <si>
    <t xml:space="preserve">Opening in metal plate near source is  </t>
  </si>
  <si>
    <t xml:space="preserve">Opening in front of GM tube is </t>
  </si>
  <si>
    <r>
      <t xml:space="preserve">a circle with diameter 5.5 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0.5 mm .</t>
    </r>
  </si>
  <si>
    <t xml:space="preserve">Vertical gap between </t>
  </si>
  <si>
    <t>Nucleus Model 500 Scaler with 25 mm GM tube</t>
  </si>
  <si>
    <t>Spectrometer available from The Science Source in Maine   Internet:  www.thesciencesource.com    Phone:   1-800-299-5469</t>
  </si>
  <si>
    <t>GM tubes, counters, sources available from Spectrum Techniques, Oak Ridge, TN   Internet:   www.spectrumtechniques.com</t>
  </si>
  <si>
    <t>Roxbury Latin School</t>
  </si>
  <si>
    <t>disk magnets is 12 mm.</t>
  </si>
  <si>
    <t>Measured 5/30/2012 by RGD</t>
  </si>
  <si>
    <t>Lab Exercise</t>
  </si>
  <si>
    <t>1. Calculate and fill in  values for blank columns.</t>
  </si>
  <si>
    <t>4. From your plot, estimate the approximate beta end point energy.</t>
  </si>
  <si>
    <r>
      <t xml:space="preserve">    </t>
    </r>
    <r>
      <rPr>
        <i/>
        <sz val="11"/>
        <color theme="1"/>
        <rFont val="Calibri"/>
        <family val="2"/>
        <scheme val="minor"/>
      </rPr>
      <t>i.e</t>
    </r>
    <r>
      <rPr>
        <sz val="11"/>
        <color theme="1"/>
        <rFont val="Calibri"/>
        <family val="2"/>
        <scheme val="minor"/>
      </rPr>
      <t>. the maximum energy for the beta particles emitted from Tl-204.</t>
    </r>
  </si>
  <si>
    <r>
      <t xml:space="preserve">2. Plot (CR-BKGD) vs.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for -100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&lt;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&lt; -50</t>
    </r>
    <r>
      <rPr>
        <sz val="11"/>
        <color theme="1"/>
        <rFont val="Calibri"/>
        <family val="2"/>
      </rPr>
      <t>°</t>
    </r>
  </si>
  <si>
    <r>
      <t xml:space="preserve">3. Plot (CR-BKGD)/MeV vs. KE for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 xml:space="preserve"> particles with 0 &lt;KE &lt;1.00 MeV.</t>
    </r>
  </si>
  <si>
    <t>Name</t>
  </si>
  <si>
    <t xml:space="preserve">5. Compute the energy available from the mass change in the decay, </t>
  </si>
  <si>
    <t xml:space="preserve">     and compare that to the end point energy of the decay.</t>
  </si>
  <si>
    <r>
      <t xml:space="preserve">Note: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Tl-204</t>
    </r>
    <r>
      <rPr>
        <sz val="11"/>
        <color theme="1"/>
        <rFont val="Calibri"/>
        <family val="2"/>
        <scheme val="minor"/>
      </rPr>
      <t xml:space="preserve"> = 203.9738635 u, </t>
    </r>
    <r>
      <rPr>
        <i/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Pb-204</t>
    </r>
    <r>
      <rPr>
        <sz val="11"/>
        <color theme="1"/>
        <rFont val="Calibri"/>
        <family val="2"/>
        <scheme val="minor"/>
      </rPr>
      <t xml:space="preserve"> = 203.973044 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</si>
</sst>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4" fontId="0" fillId="0" borderId="0" xfId="0" applyNumberFormat="1"/>
    <xf numFmtId="0" fontId="1" fillId="0" borderId="0" xfId="1" applyAlignment="1" applyProtection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/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0" fontId="0" fillId="0" borderId="0" xfId="0" applyNumberFormat="1"/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14" fontId="9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/>
    <xf numFmtId="20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right"/>
    </xf>
    <xf numFmtId="0" fontId="6" fillId="0" borderId="0" xfId="0" applyFont="1"/>
    <xf numFmtId="0" fontId="17" fillId="0" borderId="0" xfId="0" applyFont="1"/>
    <xf numFmtId="0" fontId="0" fillId="0" borderId="0" xfId="0" applyFill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/>
    <xf numFmtId="0" fontId="12" fillId="2" borderId="0" xfId="0" applyFont="1" applyFill="1"/>
    <xf numFmtId="0" fontId="0" fillId="2" borderId="0" xfId="0" applyFill="1"/>
    <xf numFmtId="2" fontId="0" fillId="0" borderId="3" xfId="0" applyNumberFormat="1" applyBorder="1"/>
    <xf numFmtId="0" fontId="0" fillId="0" borderId="3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25 mm GM Tube Plateau</a:t>
            </a:r>
          </a:p>
        </c:rich>
      </c:tx>
      <c:layout>
        <c:manualLayout>
          <c:xMode val="edge"/>
          <c:yMode val="edge"/>
          <c:x val="0.26576533488869425"/>
          <c:y val="2.777777777777799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</c:spPr>
          </c:marker>
          <c:xVal>
            <c:numRef>
              <c:f>'[1]25 mm Spec. Tech. tube'!$A$13:$A$28</c:f>
              <c:numCache>
                <c:formatCode>General</c:formatCode>
                <c:ptCount val="16"/>
                <c:pt idx="0">
                  <c:v>820</c:v>
                </c:pt>
                <c:pt idx="1">
                  <c:v>840</c:v>
                </c:pt>
                <c:pt idx="2">
                  <c:v>860</c:v>
                </c:pt>
                <c:pt idx="3">
                  <c:v>880</c:v>
                </c:pt>
                <c:pt idx="4">
                  <c:v>900</c:v>
                </c:pt>
                <c:pt idx="5">
                  <c:v>920</c:v>
                </c:pt>
                <c:pt idx="6">
                  <c:v>940</c:v>
                </c:pt>
                <c:pt idx="7">
                  <c:v>960</c:v>
                </c:pt>
                <c:pt idx="8">
                  <c:v>980</c:v>
                </c:pt>
                <c:pt idx="9">
                  <c:v>1000</c:v>
                </c:pt>
                <c:pt idx="10">
                  <c:v>1020</c:v>
                </c:pt>
                <c:pt idx="11">
                  <c:v>1040</c:v>
                </c:pt>
                <c:pt idx="12">
                  <c:v>1060</c:v>
                </c:pt>
                <c:pt idx="13">
                  <c:v>1080</c:v>
                </c:pt>
                <c:pt idx="14">
                  <c:v>1100</c:v>
                </c:pt>
                <c:pt idx="15">
                  <c:v>1120</c:v>
                </c:pt>
              </c:numCache>
            </c:numRef>
          </c:xVal>
          <c:yVal>
            <c:numRef>
              <c:f>'[1]25 mm Spec. Tech. tube'!$F$13:$F$29</c:f>
              <c:numCache>
                <c:formatCode>General</c:formatCode>
                <c:ptCount val="17"/>
                <c:pt idx="0">
                  <c:v>0</c:v>
                </c:pt>
                <c:pt idx="1">
                  <c:v>7838.5</c:v>
                </c:pt>
                <c:pt idx="2">
                  <c:v>15574</c:v>
                </c:pt>
                <c:pt idx="3">
                  <c:v>16403.666666666668</c:v>
                </c:pt>
                <c:pt idx="4">
                  <c:v>16869.666666666668</c:v>
                </c:pt>
                <c:pt idx="5">
                  <c:v>17469.666666666668</c:v>
                </c:pt>
                <c:pt idx="6">
                  <c:v>17636.333333333332</c:v>
                </c:pt>
                <c:pt idx="7">
                  <c:v>18038</c:v>
                </c:pt>
                <c:pt idx="8">
                  <c:v>18272.333333333332</c:v>
                </c:pt>
                <c:pt idx="9">
                  <c:v>18493</c:v>
                </c:pt>
                <c:pt idx="10">
                  <c:v>18682</c:v>
                </c:pt>
                <c:pt idx="11">
                  <c:v>19095</c:v>
                </c:pt>
                <c:pt idx="12">
                  <c:v>19379</c:v>
                </c:pt>
                <c:pt idx="13">
                  <c:v>19762</c:v>
                </c:pt>
                <c:pt idx="14">
                  <c:v>20025</c:v>
                </c:pt>
                <c:pt idx="15">
                  <c:v>20105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215096"/>
        <c:axId val="163215488"/>
      </c:scatterChart>
      <c:valAx>
        <c:axId val="163215096"/>
        <c:scaling>
          <c:orientation val="minMax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Tube Voltage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215488"/>
        <c:crosses val="autoZero"/>
        <c:crossBetween val="midCat"/>
        <c:majorUnit val="100"/>
      </c:valAx>
      <c:valAx>
        <c:axId val="163215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Counts/0.5 min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215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55</xdr:row>
      <xdr:rowOff>152400</xdr:rowOff>
    </xdr:from>
    <xdr:to>
      <xdr:col>3</xdr:col>
      <xdr:colOff>600075</xdr:colOff>
      <xdr:row>57</xdr:row>
      <xdr:rowOff>152400</xdr:rowOff>
    </xdr:to>
    <xdr:sp macro="" textlink="">
      <xdr:nvSpPr>
        <xdr:cNvPr id="53" name="TextBox 52"/>
        <xdr:cNvSpPr txBox="1"/>
      </xdr:nvSpPr>
      <xdr:spPr>
        <a:xfrm>
          <a:off x="1895475" y="10801350"/>
          <a:ext cx="6667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9</a:t>
          </a:r>
          <a:r>
            <a:rPr lang="en-US" sz="1100">
              <a:sym typeface="Symbol"/>
            </a:rPr>
            <a:t>1 mm</a:t>
          </a:r>
          <a:endParaRPr lang="en-US" sz="1100"/>
        </a:p>
      </xdr:txBody>
    </xdr:sp>
    <xdr:clientData/>
  </xdr:twoCellAnchor>
  <xdr:twoCellAnchor>
    <xdr:from>
      <xdr:col>7</xdr:col>
      <xdr:colOff>28575</xdr:colOff>
      <xdr:row>43</xdr:row>
      <xdr:rowOff>142875</xdr:rowOff>
    </xdr:from>
    <xdr:to>
      <xdr:col>7</xdr:col>
      <xdr:colOff>371475</xdr:colOff>
      <xdr:row>45</xdr:row>
      <xdr:rowOff>57150</xdr:rowOff>
    </xdr:to>
    <xdr:sp macro="" textlink="">
      <xdr:nvSpPr>
        <xdr:cNvPr id="47" name="TextBox 46"/>
        <xdr:cNvSpPr txBox="1"/>
      </xdr:nvSpPr>
      <xdr:spPr>
        <a:xfrm>
          <a:off x="4429125" y="8505825"/>
          <a:ext cx="3429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Pb</a:t>
          </a:r>
        </a:p>
      </xdr:txBody>
    </xdr:sp>
    <xdr:clientData/>
  </xdr:twoCellAnchor>
  <xdr:twoCellAnchor>
    <xdr:from>
      <xdr:col>8</xdr:col>
      <xdr:colOff>419099</xdr:colOff>
      <xdr:row>47</xdr:row>
      <xdr:rowOff>161925</xdr:rowOff>
    </xdr:from>
    <xdr:to>
      <xdr:col>9</xdr:col>
      <xdr:colOff>409574</xdr:colOff>
      <xdr:row>49</xdr:row>
      <xdr:rowOff>76200</xdr:rowOff>
    </xdr:to>
    <xdr:sp macro="" textlink="">
      <xdr:nvSpPr>
        <xdr:cNvPr id="41" name="TextBox 40"/>
        <xdr:cNvSpPr txBox="1"/>
      </xdr:nvSpPr>
      <xdr:spPr>
        <a:xfrm>
          <a:off x="5429249" y="9286875"/>
          <a:ext cx="6000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20 mm</a:t>
          </a:r>
        </a:p>
      </xdr:txBody>
    </xdr:sp>
    <xdr:clientData/>
  </xdr:twoCellAnchor>
  <xdr:twoCellAnchor>
    <xdr:from>
      <xdr:col>11</xdr:col>
      <xdr:colOff>304800</xdr:colOff>
      <xdr:row>27</xdr:row>
      <xdr:rowOff>133350</xdr:rowOff>
    </xdr:from>
    <xdr:to>
      <xdr:col>12</xdr:col>
      <xdr:colOff>0</xdr:colOff>
      <xdr:row>29</xdr:row>
      <xdr:rowOff>19050</xdr:rowOff>
    </xdr:to>
    <xdr:sp macro="" textlink="">
      <xdr:nvSpPr>
        <xdr:cNvPr id="45" name="TextBox 44"/>
        <xdr:cNvSpPr txBox="1"/>
      </xdr:nvSpPr>
      <xdr:spPr>
        <a:xfrm>
          <a:off x="7143750" y="5391150"/>
          <a:ext cx="3048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L</a:t>
          </a:r>
        </a:p>
      </xdr:txBody>
    </xdr:sp>
    <xdr:clientData/>
  </xdr:twoCellAnchor>
  <xdr:twoCellAnchor>
    <xdr:from>
      <xdr:col>3</xdr:col>
      <xdr:colOff>457200</xdr:colOff>
      <xdr:row>45</xdr:row>
      <xdr:rowOff>47624</xdr:rowOff>
    </xdr:from>
    <xdr:to>
      <xdr:col>9</xdr:col>
      <xdr:colOff>0</xdr:colOff>
      <xdr:row>62</xdr:row>
      <xdr:rowOff>9524</xdr:rowOff>
    </xdr:to>
    <xdr:sp macro="" textlink="">
      <xdr:nvSpPr>
        <xdr:cNvPr id="4" name="Oval 3"/>
        <xdr:cNvSpPr/>
      </xdr:nvSpPr>
      <xdr:spPr>
        <a:xfrm>
          <a:off x="2419350" y="8734424"/>
          <a:ext cx="3200400" cy="32004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278022</xdr:colOff>
      <xdr:row>4</xdr:row>
      <xdr:rowOff>133350</xdr:rowOff>
    </xdr:from>
    <xdr:to>
      <xdr:col>5</xdr:col>
      <xdr:colOff>8446</xdr:colOff>
      <xdr:row>14</xdr:row>
      <xdr:rowOff>168375</xdr:rowOff>
    </xdr:to>
    <xdr:pic>
      <xdr:nvPicPr>
        <xdr:cNvPr id="2" name="Picture 1" descr="BetaSpec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022" y="942975"/>
          <a:ext cx="2911774" cy="19400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6</xdr:col>
      <xdr:colOff>71889</xdr:colOff>
      <xdr:row>4</xdr:row>
      <xdr:rowOff>141618</xdr:rowOff>
    </xdr:from>
    <xdr:to>
      <xdr:col>11</xdr:col>
      <xdr:colOff>35944</xdr:colOff>
      <xdr:row>14</xdr:row>
      <xdr:rowOff>170372</xdr:rowOff>
    </xdr:to>
    <xdr:pic>
      <xdr:nvPicPr>
        <xdr:cNvPr id="3" name="Picture 2" descr="BetaSpec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62839" y="951243"/>
          <a:ext cx="3012055" cy="193375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8</xdr:col>
      <xdr:colOff>76200</xdr:colOff>
      <xdr:row>44</xdr:row>
      <xdr:rowOff>76200</xdr:rowOff>
    </xdr:from>
    <xdr:to>
      <xdr:col>8</xdr:col>
      <xdr:colOff>561975</xdr:colOff>
      <xdr:row>45</xdr:row>
      <xdr:rowOff>57150</xdr:rowOff>
    </xdr:to>
    <xdr:sp macro="" textlink="">
      <xdr:nvSpPr>
        <xdr:cNvPr id="5" name="Rectangle 4"/>
        <xdr:cNvSpPr/>
      </xdr:nvSpPr>
      <xdr:spPr>
        <a:xfrm rot="2467649">
          <a:off x="5086350" y="8572500"/>
          <a:ext cx="485775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590550</xdr:colOff>
      <xdr:row>52</xdr:row>
      <xdr:rowOff>47625</xdr:rowOff>
    </xdr:from>
    <xdr:to>
      <xdr:col>2</xdr:col>
      <xdr:colOff>581025</xdr:colOff>
      <xdr:row>55</xdr:row>
      <xdr:rowOff>38100</xdr:rowOff>
    </xdr:to>
    <xdr:sp macro="" textlink="">
      <xdr:nvSpPr>
        <xdr:cNvPr id="6" name="Rectangle 5"/>
        <xdr:cNvSpPr/>
      </xdr:nvSpPr>
      <xdr:spPr>
        <a:xfrm>
          <a:off x="590550" y="10067925"/>
          <a:ext cx="1343025" cy="5619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52</xdr:row>
      <xdr:rowOff>104775</xdr:rowOff>
    </xdr:from>
    <xdr:to>
      <xdr:col>3</xdr:col>
      <xdr:colOff>438150</xdr:colOff>
      <xdr:row>53</xdr:row>
      <xdr:rowOff>85725</xdr:rowOff>
    </xdr:to>
    <xdr:sp macro="" textlink="">
      <xdr:nvSpPr>
        <xdr:cNvPr id="7" name="Rectangle 6"/>
        <xdr:cNvSpPr/>
      </xdr:nvSpPr>
      <xdr:spPr>
        <a:xfrm>
          <a:off x="1962150" y="10125075"/>
          <a:ext cx="43815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53</xdr:row>
      <xdr:rowOff>180975</xdr:rowOff>
    </xdr:from>
    <xdr:to>
      <xdr:col>3</xdr:col>
      <xdr:colOff>438150</xdr:colOff>
      <xdr:row>54</xdr:row>
      <xdr:rowOff>142875</xdr:rowOff>
    </xdr:to>
    <xdr:sp macro="" textlink="">
      <xdr:nvSpPr>
        <xdr:cNvPr id="8" name="Rectangle 7"/>
        <xdr:cNvSpPr/>
      </xdr:nvSpPr>
      <xdr:spPr>
        <a:xfrm>
          <a:off x="1962150" y="10391775"/>
          <a:ext cx="43815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276225</xdr:colOff>
      <xdr:row>45</xdr:row>
      <xdr:rowOff>114300</xdr:rowOff>
    </xdr:from>
    <xdr:to>
      <xdr:col>8</xdr:col>
      <xdr:colOff>600075</xdr:colOff>
      <xdr:row>47</xdr:row>
      <xdr:rowOff>19050</xdr:rowOff>
    </xdr:to>
    <xdr:cxnSp macro="">
      <xdr:nvCxnSpPr>
        <xdr:cNvPr id="27" name="Straight Connector 26"/>
        <xdr:cNvCxnSpPr/>
      </xdr:nvCxnSpPr>
      <xdr:spPr>
        <a:xfrm>
          <a:off x="5286375" y="8801100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43</xdr:row>
      <xdr:rowOff>123825</xdr:rowOff>
    </xdr:from>
    <xdr:to>
      <xdr:col>8</xdr:col>
      <xdr:colOff>190500</xdr:colOff>
      <xdr:row>45</xdr:row>
      <xdr:rowOff>28575</xdr:rowOff>
    </xdr:to>
    <xdr:cxnSp macro="">
      <xdr:nvCxnSpPr>
        <xdr:cNvPr id="28" name="Straight Connector 27"/>
        <xdr:cNvCxnSpPr/>
      </xdr:nvCxnSpPr>
      <xdr:spPr>
        <a:xfrm>
          <a:off x="4876800" y="8429625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46</xdr:row>
      <xdr:rowOff>133350</xdr:rowOff>
    </xdr:from>
    <xdr:to>
      <xdr:col>8</xdr:col>
      <xdr:colOff>428625</xdr:colOff>
      <xdr:row>48</xdr:row>
      <xdr:rowOff>38100</xdr:rowOff>
    </xdr:to>
    <xdr:cxnSp macro="">
      <xdr:nvCxnSpPr>
        <xdr:cNvPr id="29" name="Straight Connector 28"/>
        <xdr:cNvCxnSpPr/>
      </xdr:nvCxnSpPr>
      <xdr:spPr>
        <a:xfrm>
          <a:off x="5114925" y="9010650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44</xdr:row>
      <xdr:rowOff>161925</xdr:rowOff>
    </xdr:from>
    <xdr:to>
      <xdr:col>8</xdr:col>
      <xdr:colOff>19050</xdr:colOff>
      <xdr:row>46</xdr:row>
      <xdr:rowOff>66675</xdr:rowOff>
    </xdr:to>
    <xdr:cxnSp macro="">
      <xdr:nvCxnSpPr>
        <xdr:cNvPr id="30" name="Straight Connector 29"/>
        <xdr:cNvCxnSpPr/>
      </xdr:nvCxnSpPr>
      <xdr:spPr>
        <a:xfrm>
          <a:off x="4705350" y="8658225"/>
          <a:ext cx="323850" cy="28575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400051</xdr:colOff>
      <xdr:row>52</xdr:row>
      <xdr:rowOff>180975</xdr:rowOff>
    </xdr:from>
    <xdr:to>
      <xdr:col>2</xdr:col>
      <xdr:colOff>381001</xdr:colOff>
      <xdr:row>54</xdr:row>
      <xdr:rowOff>85725</xdr:rowOff>
    </xdr:to>
    <xdr:sp macro="" textlink="">
      <xdr:nvSpPr>
        <xdr:cNvPr id="31" name="TextBox 30"/>
        <xdr:cNvSpPr txBox="1"/>
      </xdr:nvSpPr>
      <xdr:spPr>
        <a:xfrm>
          <a:off x="1047751" y="10201275"/>
          <a:ext cx="6858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GM tube</a:t>
          </a:r>
        </a:p>
      </xdr:txBody>
    </xdr:sp>
    <xdr:clientData/>
  </xdr:twoCellAnchor>
  <xdr:twoCellAnchor>
    <xdr:from>
      <xdr:col>8</xdr:col>
      <xdr:colOff>438150</xdr:colOff>
      <xdr:row>43</xdr:row>
      <xdr:rowOff>85725</xdr:rowOff>
    </xdr:from>
    <xdr:to>
      <xdr:col>9</xdr:col>
      <xdr:colOff>390525</xdr:colOff>
      <xdr:row>44</xdr:row>
      <xdr:rowOff>180975</xdr:rowOff>
    </xdr:to>
    <xdr:sp macro="" textlink="">
      <xdr:nvSpPr>
        <xdr:cNvPr id="32" name="TextBox 31"/>
        <xdr:cNvSpPr txBox="1"/>
      </xdr:nvSpPr>
      <xdr:spPr>
        <a:xfrm>
          <a:off x="5448300" y="8391525"/>
          <a:ext cx="5619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source</a:t>
          </a:r>
        </a:p>
      </xdr:txBody>
    </xdr:sp>
    <xdr:clientData/>
  </xdr:twoCellAnchor>
  <xdr:twoCellAnchor>
    <xdr:from>
      <xdr:col>3</xdr:col>
      <xdr:colOff>457200</xdr:colOff>
      <xdr:row>36</xdr:row>
      <xdr:rowOff>152401</xdr:rowOff>
    </xdr:from>
    <xdr:to>
      <xdr:col>3</xdr:col>
      <xdr:colOff>495300</xdr:colOff>
      <xdr:row>53</xdr:row>
      <xdr:rowOff>57150</xdr:rowOff>
    </xdr:to>
    <xdr:cxnSp macro="">
      <xdr:nvCxnSpPr>
        <xdr:cNvPr id="38" name="Straight Connector 37"/>
        <xdr:cNvCxnSpPr/>
      </xdr:nvCxnSpPr>
      <xdr:spPr>
        <a:xfrm rot="10800000" flipH="1">
          <a:off x="2419350" y="7124701"/>
          <a:ext cx="38100" cy="3143249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36</xdr:row>
      <xdr:rowOff>171450</xdr:rowOff>
    </xdr:from>
    <xdr:to>
      <xdr:col>6</xdr:col>
      <xdr:colOff>276225</xdr:colOff>
      <xdr:row>53</xdr:row>
      <xdr:rowOff>133350</xdr:rowOff>
    </xdr:to>
    <xdr:cxnSp macro="">
      <xdr:nvCxnSpPr>
        <xdr:cNvPr id="42" name="Straight Connector 41"/>
        <xdr:cNvCxnSpPr/>
      </xdr:nvCxnSpPr>
      <xdr:spPr>
        <a:xfrm rot="16200000" flipV="1">
          <a:off x="1662113" y="7939087"/>
          <a:ext cx="3200400" cy="16097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381001</xdr:colOff>
      <xdr:row>53</xdr:row>
      <xdr:rowOff>114300</xdr:rowOff>
    </xdr:from>
    <xdr:to>
      <xdr:col>11</xdr:col>
      <xdr:colOff>180975</xdr:colOff>
      <xdr:row>53</xdr:row>
      <xdr:rowOff>133350</xdr:rowOff>
    </xdr:to>
    <xdr:cxnSp macro="">
      <xdr:nvCxnSpPr>
        <xdr:cNvPr id="46" name="Straight Connector 45"/>
        <xdr:cNvCxnSpPr>
          <a:stCxn id="31" idx="3"/>
        </xdr:cNvCxnSpPr>
      </xdr:nvCxnSpPr>
      <xdr:spPr>
        <a:xfrm flipV="1">
          <a:off x="1733551" y="10325100"/>
          <a:ext cx="5286374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504826</xdr:colOff>
      <xdr:row>36</xdr:row>
      <xdr:rowOff>180975</xdr:rowOff>
    </xdr:from>
    <xdr:to>
      <xdr:col>8</xdr:col>
      <xdr:colOff>1</xdr:colOff>
      <xdr:row>47</xdr:row>
      <xdr:rowOff>9525</xdr:rowOff>
    </xdr:to>
    <xdr:cxnSp macro="">
      <xdr:nvCxnSpPr>
        <xdr:cNvPr id="48" name="Straight Connector 47"/>
        <xdr:cNvCxnSpPr/>
      </xdr:nvCxnSpPr>
      <xdr:spPr>
        <a:xfrm rot="10800000">
          <a:off x="2466976" y="7153275"/>
          <a:ext cx="2543175" cy="19240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447674</xdr:colOff>
      <xdr:row>40</xdr:row>
      <xdr:rowOff>142875</xdr:rowOff>
    </xdr:from>
    <xdr:to>
      <xdr:col>5</xdr:col>
      <xdr:colOff>238125</xdr:colOff>
      <xdr:row>42</xdr:row>
      <xdr:rowOff>19050</xdr:rowOff>
    </xdr:to>
    <xdr:sp macro="" textlink="">
      <xdr:nvSpPr>
        <xdr:cNvPr id="49" name="TextBox 48"/>
        <xdr:cNvSpPr txBox="1"/>
      </xdr:nvSpPr>
      <xdr:spPr>
        <a:xfrm>
          <a:off x="3019424" y="7934325"/>
          <a:ext cx="4000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latin typeface="Symbol" pitchFamily="18" charset="2"/>
            </a:rPr>
            <a:t>q</a:t>
          </a:r>
          <a:r>
            <a:rPr lang="en-US" sz="1100"/>
            <a:t>/2</a:t>
          </a:r>
        </a:p>
      </xdr:txBody>
    </xdr:sp>
    <xdr:clientData/>
  </xdr:twoCellAnchor>
  <xdr:twoCellAnchor>
    <xdr:from>
      <xdr:col>6</xdr:col>
      <xdr:colOff>0</xdr:colOff>
      <xdr:row>40</xdr:row>
      <xdr:rowOff>104776</xdr:rowOff>
    </xdr:from>
    <xdr:to>
      <xdr:col>6</xdr:col>
      <xdr:colOff>257175</xdr:colOff>
      <xdr:row>42</xdr:row>
      <xdr:rowOff>9526</xdr:rowOff>
    </xdr:to>
    <xdr:sp macro="" textlink="">
      <xdr:nvSpPr>
        <xdr:cNvPr id="59" name="TextBox 58"/>
        <xdr:cNvSpPr txBox="1"/>
      </xdr:nvSpPr>
      <xdr:spPr>
        <a:xfrm>
          <a:off x="3790950" y="7839076"/>
          <a:ext cx="257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r</a:t>
          </a:r>
        </a:p>
      </xdr:txBody>
    </xdr:sp>
    <xdr:clientData/>
  </xdr:twoCellAnchor>
  <xdr:twoCellAnchor>
    <xdr:from>
      <xdr:col>7</xdr:col>
      <xdr:colOff>304800</xdr:colOff>
      <xdr:row>49</xdr:row>
      <xdr:rowOff>38100</xdr:rowOff>
    </xdr:from>
    <xdr:to>
      <xdr:col>7</xdr:col>
      <xdr:colOff>581025</xdr:colOff>
      <xdr:row>50</xdr:row>
      <xdr:rowOff>114300</xdr:rowOff>
    </xdr:to>
    <xdr:sp macro="" textlink="">
      <xdr:nvSpPr>
        <xdr:cNvPr id="60" name="TextBox 59"/>
        <xdr:cNvSpPr txBox="1"/>
      </xdr:nvSpPr>
      <xdr:spPr>
        <a:xfrm>
          <a:off x="4705350" y="9486900"/>
          <a:ext cx="276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R</a:t>
          </a:r>
        </a:p>
      </xdr:txBody>
    </xdr:sp>
    <xdr:clientData/>
  </xdr:twoCellAnchor>
  <xdr:twoCellAnchor>
    <xdr:from>
      <xdr:col>6</xdr:col>
      <xdr:colOff>209550</xdr:colOff>
      <xdr:row>50</xdr:row>
      <xdr:rowOff>180975</xdr:rowOff>
    </xdr:from>
    <xdr:to>
      <xdr:col>6</xdr:col>
      <xdr:colOff>485775</xdr:colOff>
      <xdr:row>52</xdr:row>
      <xdr:rowOff>95250</xdr:rowOff>
    </xdr:to>
    <xdr:sp macro="" textlink="">
      <xdr:nvSpPr>
        <xdr:cNvPr id="62" name="TextBox 61"/>
        <xdr:cNvSpPr txBox="1"/>
      </xdr:nvSpPr>
      <xdr:spPr>
        <a:xfrm>
          <a:off x="4000500" y="9820275"/>
          <a:ext cx="2762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sym typeface="Symbol"/>
            </a:rPr>
            <a:t></a:t>
          </a:r>
          <a:endParaRPr lang="en-US" sz="1100" i="1"/>
        </a:p>
      </xdr:txBody>
    </xdr:sp>
    <xdr:clientData/>
  </xdr:twoCellAnchor>
  <xdr:twoCellAnchor>
    <xdr:from>
      <xdr:col>6</xdr:col>
      <xdr:colOff>552450</xdr:colOff>
      <xdr:row>52</xdr:row>
      <xdr:rowOff>0</xdr:rowOff>
    </xdr:from>
    <xdr:to>
      <xdr:col>7</xdr:col>
      <xdr:colOff>219075</xdr:colOff>
      <xdr:row>53</xdr:row>
      <xdr:rowOff>85725</xdr:rowOff>
    </xdr:to>
    <xdr:sp macro="" textlink="">
      <xdr:nvSpPr>
        <xdr:cNvPr id="61" name="TextBox 60"/>
        <xdr:cNvSpPr txBox="1"/>
      </xdr:nvSpPr>
      <xdr:spPr>
        <a:xfrm>
          <a:off x="4343400" y="10020300"/>
          <a:ext cx="2762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latin typeface="Symbol" pitchFamily="18" charset="2"/>
            </a:rPr>
            <a:t>q</a:t>
          </a:r>
        </a:p>
      </xdr:txBody>
    </xdr:sp>
    <xdr:clientData/>
  </xdr:twoCellAnchor>
  <xdr:twoCellAnchor>
    <xdr:from>
      <xdr:col>5</xdr:col>
      <xdr:colOff>400050</xdr:colOff>
      <xdr:row>52</xdr:row>
      <xdr:rowOff>19050</xdr:rowOff>
    </xdr:from>
    <xdr:to>
      <xdr:col>6</xdr:col>
      <xdr:colOff>66675</xdr:colOff>
      <xdr:row>53</xdr:row>
      <xdr:rowOff>95250</xdr:rowOff>
    </xdr:to>
    <xdr:sp macro="" textlink="">
      <xdr:nvSpPr>
        <xdr:cNvPr id="63" name="TextBox 62"/>
        <xdr:cNvSpPr txBox="1"/>
      </xdr:nvSpPr>
      <xdr:spPr>
        <a:xfrm>
          <a:off x="3581400" y="10039350"/>
          <a:ext cx="276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>
              <a:sym typeface="Symbol"/>
            </a:rPr>
            <a:t></a:t>
          </a:r>
          <a:endParaRPr lang="en-US" sz="1100" i="1"/>
        </a:p>
      </xdr:txBody>
    </xdr:sp>
    <xdr:clientData/>
  </xdr:twoCellAnchor>
  <xdr:twoCellAnchor>
    <xdr:from>
      <xdr:col>6</xdr:col>
      <xdr:colOff>257174</xdr:colOff>
      <xdr:row>45</xdr:row>
      <xdr:rowOff>35999</xdr:rowOff>
    </xdr:from>
    <xdr:to>
      <xdr:col>8</xdr:col>
      <xdr:colOff>253177</xdr:colOff>
      <xdr:row>53</xdr:row>
      <xdr:rowOff>133351</xdr:rowOff>
    </xdr:to>
    <xdr:cxnSp macro="">
      <xdr:nvCxnSpPr>
        <xdr:cNvPr id="24" name="Straight Connector 23"/>
        <xdr:cNvCxnSpPr/>
      </xdr:nvCxnSpPr>
      <xdr:spPr>
        <a:xfrm rot="5400000" flipH="1" flipV="1">
          <a:off x="3845050" y="8925873"/>
          <a:ext cx="1621352" cy="12152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47</xdr:row>
      <xdr:rowOff>9525</xdr:rowOff>
    </xdr:from>
    <xdr:to>
      <xdr:col>7</xdr:col>
      <xdr:colOff>581025</xdr:colOff>
      <xdr:row>53</xdr:row>
      <xdr:rowOff>123825</xdr:rowOff>
    </xdr:to>
    <xdr:sp macro="" textlink="">
      <xdr:nvSpPr>
        <xdr:cNvPr id="58" name="Freeform 57"/>
        <xdr:cNvSpPr/>
      </xdr:nvSpPr>
      <xdr:spPr>
        <a:xfrm>
          <a:off x="2419350" y="9077325"/>
          <a:ext cx="2562225" cy="1257300"/>
        </a:xfrm>
        <a:custGeom>
          <a:avLst/>
          <a:gdLst>
            <a:gd name="connsiteX0" fmla="*/ 2562225 w 2562225"/>
            <a:gd name="connsiteY0" fmla="*/ 0 h 1257300"/>
            <a:gd name="connsiteX1" fmla="*/ 2228850 w 2562225"/>
            <a:gd name="connsiteY1" fmla="*/ 323850 h 1257300"/>
            <a:gd name="connsiteX2" fmla="*/ 1447800 w 2562225"/>
            <a:gd name="connsiteY2" fmla="*/ 904875 h 1257300"/>
            <a:gd name="connsiteX3" fmla="*/ 723900 w 2562225"/>
            <a:gd name="connsiteY3" fmla="*/ 1152525 h 1257300"/>
            <a:gd name="connsiteX4" fmla="*/ 0 w 2562225"/>
            <a:gd name="connsiteY4" fmla="*/ 1257300 h 1257300"/>
            <a:gd name="connsiteX5" fmla="*/ 0 w 2562225"/>
            <a:gd name="connsiteY5" fmla="*/ 1257300 h 1257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562225" h="1257300">
              <a:moveTo>
                <a:pt x="2562225" y="0"/>
              </a:moveTo>
              <a:cubicBezTo>
                <a:pt x="2488406" y="86519"/>
                <a:pt x="2414588" y="173038"/>
                <a:pt x="2228850" y="323850"/>
              </a:cubicBezTo>
              <a:cubicBezTo>
                <a:pt x="2043113" y="474663"/>
                <a:pt x="1698625" y="766762"/>
                <a:pt x="1447800" y="904875"/>
              </a:cubicBezTo>
              <a:cubicBezTo>
                <a:pt x="1196975" y="1042988"/>
                <a:pt x="965200" y="1093788"/>
                <a:pt x="723900" y="1152525"/>
              </a:cubicBezTo>
              <a:cubicBezTo>
                <a:pt x="482600" y="1211263"/>
                <a:pt x="0" y="1257300"/>
                <a:pt x="0" y="1257300"/>
              </a:cubicBezTo>
              <a:lnTo>
                <a:pt x="0" y="1257300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38100</xdr:colOff>
      <xdr:row>55</xdr:row>
      <xdr:rowOff>57150</xdr:rowOff>
    </xdr:from>
    <xdr:to>
      <xdr:col>7</xdr:col>
      <xdr:colOff>485775</xdr:colOff>
      <xdr:row>57</xdr:row>
      <xdr:rowOff>142875</xdr:rowOff>
    </xdr:to>
    <xdr:sp macro="" textlink="">
      <xdr:nvSpPr>
        <xdr:cNvPr id="64" name="TextBox 63"/>
        <xdr:cNvSpPr txBox="1"/>
      </xdr:nvSpPr>
      <xdr:spPr>
        <a:xfrm>
          <a:off x="3219450" y="10706100"/>
          <a:ext cx="16668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Top View of Disk Magnet</a:t>
          </a:r>
          <a:br>
            <a:rPr lang="en-US" sz="1100"/>
          </a:br>
          <a:r>
            <a:rPr lang="en-US" sz="1100"/>
            <a:t>       B field into page</a:t>
          </a:r>
        </a:p>
      </xdr:txBody>
    </xdr:sp>
    <xdr:clientData/>
  </xdr:twoCellAnchor>
  <xdr:twoCellAnchor>
    <xdr:from>
      <xdr:col>10</xdr:col>
      <xdr:colOff>523875</xdr:colOff>
      <xdr:row>24</xdr:row>
      <xdr:rowOff>114300</xdr:rowOff>
    </xdr:from>
    <xdr:to>
      <xdr:col>11</xdr:col>
      <xdr:colOff>285750</xdr:colOff>
      <xdr:row>24</xdr:row>
      <xdr:rowOff>115888</xdr:rowOff>
    </xdr:to>
    <xdr:cxnSp macro="">
      <xdr:nvCxnSpPr>
        <xdr:cNvPr id="34" name="Straight Connector 33"/>
        <xdr:cNvCxnSpPr/>
      </xdr:nvCxnSpPr>
      <xdr:spPr>
        <a:xfrm>
          <a:off x="6753225" y="4800600"/>
          <a:ext cx="3714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24</xdr:row>
      <xdr:rowOff>114300</xdr:rowOff>
    </xdr:from>
    <xdr:to>
      <xdr:col>12</xdr:col>
      <xdr:colOff>381000</xdr:colOff>
      <xdr:row>24</xdr:row>
      <xdr:rowOff>115888</xdr:rowOff>
    </xdr:to>
    <xdr:cxnSp macro="">
      <xdr:nvCxnSpPr>
        <xdr:cNvPr id="35" name="Straight Connector 34"/>
        <xdr:cNvCxnSpPr/>
      </xdr:nvCxnSpPr>
      <xdr:spPr>
        <a:xfrm>
          <a:off x="7458075" y="4800600"/>
          <a:ext cx="3714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26</xdr:row>
      <xdr:rowOff>114300</xdr:rowOff>
    </xdr:from>
    <xdr:to>
      <xdr:col>12</xdr:col>
      <xdr:colOff>0</xdr:colOff>
      <xdr:row>26</xdr:row>
      <xdr:rowOff>115888</xdr:rowOff>
    </xdr:to>
    <xdr:cxnSp macro="">
      <xdr:nvCxnSpPr>
        <xdr:cNvPr id="39" name="Straight Connector 38"/>
        <xdr:cNvCxnSpPr/>
      </xdr:nvCxnSpPr>
      <xdr:spPr>
        <a:xfrm>
          <a:off x="7134225" y="5181600"/>
          <a:ext cx="31432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27</xdr:row>
      <xdr:rowOff>76200</xdr:rowOff>
    </xdr:from>
    <xdr:to>
      <xdr:col>12</xdr:col>
      <xdr:colOff>0</xdr:colOff>
      <xdr:row>27</xdr:row>
      <xdr:rowOff>77788</xdr:rowOff>
    </xdr:to>
    <xdr:cxnSp macro="">
      <xdr:nvCxnSpPr>
        <xdr:cNvPr id="40" name="Straight Connector 39"/>
        <xdr:cNvCxnSpPr/>
      </xdr:nvCxnSpPr>
      <xdr:spPr>
        <a:xfrm>
          <a:off x="7134225" y="5334000"/>
          <a:ext cx="314325" cy="1588"/>
        </a:xfrm>
        <a:prstGeom prst="line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24</xdr:row>
      <xdr:rowOff>114300</xdr:rowOff>
    </xdr:from>
    <xdr:to>
      <xdr:col>11</xdr:col>
      <xdr:colOff>295274</xdr:colOff>
      <xdr:row>26</xdr:row>
      <xdr:rowOff>114300</xdr:rowOff>
    </xdr:to>
    <xdr:cxnSp macro="">
      <xdr:nvCxnSpPr>
        <xdr:cNvPr id="43" name="Straight Connector 42"/>
        <xdr:cNvCxnSpPr/>
      </xdr:nvCxnSpPr>
      <xdr:spPr>
        <a:xfrm rot="16200000" flipH="1">
          <a:off x="6938962" y="4986337"/>
          <a:ext cx="3810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609599</xdr:colOff>
      <xdr:row>24</xdr:row>
      <xdr:rowOff>114300</xdr:rowOff>
    </xdr:from>
    <xdr:to>
      <xdr:col>12</xdr:col>
      <xdr:colOff>9524</xdr:colOff>
      <xdr:row>26</xdr:row>
      <xdr:rowOff>114300</xdr:rowOff>
    </xdr:to>
    <xdr:cxnSp macro="">
      <xdr:nvCxnSpPr>
        <xdr:cNvPr id="44" name="Straight Connector 43"/>
        <xdr:cNvCxnSpPr/>
      </xdr:nvCxnSpPr>
      <xdr:spPr>
        <a:xfrm rot="16200000" flipH="1">
          <a:off x="7262812" y="4986337"/>
          <a:ext cx="381000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47</xdr:row>
      <xdr:rowOff>47626</xdr:rowOff>
    </xdr:from>
    <xdr:to>
      <xdr:col>8</xdr:col>
      <xdr:colOff>600075</xdr:colOff>
      <xdr:row>48</xdr:row>
      <xdr:rowOff>9526</xdr:rowOff>
    </xdr:to>
    <xdr:cxnSp macro="">
      <xdr:nvCxnSpPr>
        <xdr:cNvPr id="37" name="Straight Arrow Connector 36"/>
        <xdr:cNvCxnSpPr/>
      </xdr:nvCxnSpPr>
      <xdr:spPr>
        <a:xfrm rot="5400000">
          <a:off x="5462588" y="9177338"/>
          <a:ext cx="152400" cy="14287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55</xdr:row>
      <xdr:rowOff>114300</xdr:rowOff>
    </xdr:from>
    <xdr:to>
      <xdr:col>3</xdr:col>
      <xdr:colOff>466725</xdr:colOff>
      <xdr:row>55</xdr:row>
      <xdr:rowOff>115888</xdr:rowOff>
    </xdr:to>
    <xdr:cxnSp macro="">
      <xdr:nvCxnSpPr>
        <xdr:cNvPr id="52" name="Straight Arrow Connector 51"/>
        <xdr:cNvCxnSpPr/>
      </xdr:nvCxnSpPr>
      <xdr:spPr>
        <a:xfrm>
          <a:off x="1952625" y="10763250"/>
          <a:ext cx="4762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13</xdr:row>
      <xdr:rowOff>0</xdr:rowOff>
    </xdr:from>
    <xdr:to>
      <xdr:col>12</xdr:col>
      <xdr:colOff>476250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ne\Downloads\GMtubePlatea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 mm Spec. Tech. tube"/>
      <sheetName val="12 mm Model 500 tube"/>
      <sheetName val="Sheet3"/>
    </sheetNames>
    <sheetDataSet>
      <sheetData sheetId="0">
        <row r="13">
          <cell r="A13">
            <v>820</v>
          </cell>
          <cell r="F13">
            <v>0</v>
          </cell>
        </row>
        <row r="14">
          <cell r="A14">
            <v>840</v>
          </cell>
          <cell r="F14">
            <v>7838.5</v>
          </cell>
        </row>
        <row r="15">
          <cell r="A15">
            <v>860</v>
          </cell>
          <cell r="F15">
            <v>15574</v>
          </cell>
        </row>
        <row r="16">
          <cell r="A16">
            <v>880</v>
          </cell>
          <cell r="F16">
            <v>16403.666666666668</v>
          </cell>
        </row>
        <row r="17">
          <cell r="A17">
            <v>900</v>
          </cell>
          <cell r="F17">
            <v>16869.666666666668</v>
          </cell>
        </row>
        <row r="18">
          <cell r="A18">
            <v>920</v>
          </cell>
          <cell r="F18">
            <v>17469.666666666668</v>
          </cell>
        </row>
        <row r="19">
          <cell r="A19">
            <v>940</v>
          </cell>
          <cell r="F19">
            <v>17636.333333333332</v>
          </cell>
        </row>
        <row r="20">
          <cell r="A20">
            <v>960</v>
          </cell>
          <cell r="F20">
            <v>18038</v>
          </cell>
        </row>
        <row r="21">
          <cell r="A21">
            <v>980</v>
          </cell>
          <cell r="F21">
            <v>18272.333333333332</v>
          </cell>
        </row>
        <row r="22">
          <cell r="A22">
            <v>1000</v>
          </cell>
          <cell r="F22">
            <v>18493</v>
          </cell>
        </row>
        <row r="23">
          <cell r="A23">
            <v>1020</v>
          </cell>
          <cell r="F23">
            <v>18682</v>
          </cell>
        </row>
        <row r="24">
          <cell r="A24">
            <v>1040</v>
          </cell>
          <cell r="F24">
            <v>19095</v>
          </cell>
        </row>
        <row r="25">
          <cell r="A25">
            <v>1060</v>
          </cell>
          <cell r="F25">
            <v>19379</v>
          </cell>
        </row>
        <row r="26">
          <cell r="A26">
            <v>1080</v>
          </cell>
          <cell r="F26">
            <v>19762</v>
          </cell>
        </row>
        <row r="27">
          <cell r="A27">
            <v>1100</v>
          </cell>
          <cell r="F27">
            <v>20025</v>
          </cell>
        </row>
        <row r="28">
          <cell r="A28">
            <v>1120</v>
          </cell>
          <cell r="F28">
            <v>20105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k.dower@roxburylatin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topLeftCell="A45" workbookViewId="0">
      <selection activeCell="I69" sqref="I69"/>
    </sheetView>
  </sheetViews>
  <sheetFormatPr defaultRowHeight="14.4" x14ac:dyDescent="0.3"/>
  <cols>
    <col min="1" max="1" width="13.44140625" customWidth="1"/>
    <col min="2" max="2" width="8.109375" customWidth="1"/>
    <col min="3" max="3" width="10.44140625" customWidth="1"/>
    <col min="4" max="4" width="12.6640625" customWidth="1"/>
    <col min="5" max="5" width="11.88671875" customWidth="1"/>
    <col min="6" max="6" width="11" customWidth="1"/>
    <col min="7" max="7" width="9.5546875" customWidth="1"/>
    <col min="8" max="8" width="9.6640625" bestFit="1" customWidth="1"/>
    <col min="9" max="9" width="21.109375" style="25" customWidth="1"/>
    <col min="10" max="10" width="8.5546875" customWidth="1"/>
    <col min="11" max="11" width="7" customWidth="1"/>
    <col min="13" max="13" width="10.6640625" bestFit="1" customWidth="1"/>
    <col min="18" max="18" width="10.33203125" customWidth="1"/>
  </cols>
  <sheetData>
    <row r="1" spans="1:22" ht="18" x14ac:dyDescent="0.35">
      <c r="A1" s="6" t="s">
        <v>0</v>
      </c>
      <c r="F1" t="s">
        <v>1</v>
      </c>
    </row>
    <row r="2" spans="1:22" ht="18" x14ac:dyDescent="0.35">
      <c r="A2" s="6" t="s">
        <v>15</v>
      </c>
      <c r="F2" s="2" t="s">
        <v>2</v>
      </c>
    </row>
    <row r="3" spans="1:22" ht="15" thickBot="1" x14ac:dyDescent="0.35">
      <c r="F3" s="1">
        <v>40793</v>
      </c>
      <c r="G3" t="s">
        <v>46</v>
      </c>
      <c r="I3" s="38"/>
      <c r="J3" s="39"/>
      <c r="K3" s="39"/>
      <c r="L3" s="39"/>
    </row>
    <row r="4" spans="1:22" x14ac:dyDescent="0.3">
      <c r="F4" s="1">
        <v>40819</v>
      </c>
      <c r="G4" t="s">
        <v>47</v>
      </c>
      <c r="I4" s="25" t="s">
        <v>118</v>
      </c>
      <c r="L4" t="s">
        <v>11</v>
      </c>
    </row>
    <row r="5" spans="1:22" x14ac:dyDescent="0.3">
      <c r="A5" t="s">
        <v>3</v>
      </c>
    </row>
    <row r="6" spans="1:22" ht="15.6" x14ac:dyDescent="0.3">
      <c r="A6" s="20" t="s">
        <v>4</v>
      </c>
      <c r="E6" t="s">
        <v>5</v>
      </c>
    </row>
    <row r="7" spans="1:22" ht="16.8" x14ac:dyDescent="0.35">
      <c r="A7" t="s">
        <v>30</v>
      </c>
      <c r="B7" s="3">
        <v>0.51100000000000001</v>
      </c>
      <c r="C7" t="s">
        <v>31</v>
      </c>
      <c r="D7" t="s">
        <v>6</v>
      </c>
      <c r="E7" t="s">
        <v>71</v>
      </c>
      <c r="I7"/>
    </row>
    <row r="8" spans="1:22" x14ac:dyDescent="0.3">
      <c r="A8" t="s">
        <v>8</v>
      </c>
    </row>
    <row r="9" spans="1:22" x14ac:dyDescent="0.3">
      <c r="A9" t="s">
        <v>26</v>
      </c>
      <c r="B9" s="3">
        <v>6.2</v>
      </c>
      <c r="C9" t="s">
        <v>28</v>
      </c>
    </row>
    <row r="10" spans="1:22" x14ac:dyDescent="0.3">
      <c r="A10" t="s">
        <v>27</v>
      </c>
      <c r="B10" s="3">
        <v>6.9000000000000006E-2</v>
      </c>
      <c r="C10" t="s">
        <v>29</v>
      </c>
      <c r="D10" t="s">
        <v>66</v>
      </c>
    </row>
    <row r="11" spans="1:22" x14ac:dyDescent="0.3">
      <c r="A11" t="s">
        <v>40</v>
      </c>
    </row>
    <row r="12" spans="1:22" x14ac:dyDescent="0.3">
      <c r="A12" t="s">
        <v>7</v>
      </c>
    </row>
    <row r="13" spans="1:22" x14ac:dyDescent="0.3">
      <c r="A13" t="s">
        <v>24</v>
      </c>
      <c r="C13">
        <v>920</v>
      </c>
      <c r="D13" t="s">
        <v>23</v>
      </c>
    </row>
    <row r="14" spans="1:22" x14ac:dyDescent="0.3">
      <c r="A14" s="3" t="s">
        <v>9</v>
      </c>
      <c r="G14" s="28" t="s">
        <v>44</v>
      </c>
      <c r="H14" s="4" t="s">
        <v>35</v>
      </c>
    </row>
    <row r="15" spans="1:22" x14ac:dyDescent="0.3">
      <c r="A15" s="3" t="s">
        <v>25</v>
      </c>
      <c r="B15" s="3" t="s">
        <v>16</v>
      </c>
      <c r="C15" s="3" t="s">
        <v>16</v>
      </c>
      <c r="D15" s="19" t="s">
        <v>21</v>
      </c>
      <c r="E15" s="3" t="s">
        <v>22</v>
      </c>
      <c r="F15" s="24" t="s">
        <v>33</v>
      </c>
      <c r="G15" s="24" t="s">
        <v>45</v>
      </c>
      <c r="H15" s="3" t="s">
        <v>36</v>
      </c>
      <c r="I15" s="13" t="s">
        <v>38</v>
      </c>
      <c r="P15" s="4" t="s">
        <v>19</v>
      </c>
      <c r="R15" s="9"/>
      <c r="U15" s="4" t="s">
        <v>19</v>
      </c>
    </row>
    <row r="16" spans="1:22" x14ac:dyDescent="0.3">
      <c r="A16" s="3" t="s">
        <v>10</v>
      </c>
      <c r="B16" s="4" t="s">
        <v>12</v>
      </c>
      <c r="C16" s="4" t="s">
        <v>13</v>
      </c>
      <c r="D16" s="4" t="s">
        <v>14</v>
      </c>
      <c r="E16" s="4" t="s">
        <v>14</v>
      </c>
      <c r="F16" s="4" t="s">
        <v>34</v>
      </c>
      <c r="G16" s="4" t="s">
        <v>32</v>
      </c>
      <c r="H16" s="4" t="s">
        <v>37</v>
      </c>
      <c r="I16" s="27" t="s">
        <v>39</v>
      </c>
      <c r="M16" s="3" t="s">
        <v>11</v>
      </c>
      <c r="N16" s="3" t="s">
        <v>17</v>
      </c>
      <c r="O16" s="3" t="s">
        <v>18</v>
      </c>
      <c r="P16" s="4" t="s">
        <v>20</v>
      </c>
      <c r="Q16" s="4" t="s">
        <v>13</v>
      </c>
      <c r="R16" s="10" t="s">
        <v>11</v>
      </c>
      <c r="S16" s="3" t="s">
        <v>17</v>
      </c>
      <c r="T16" s="3" t="s">
        <v>18</v>
      </c>
      <c r="U16" s="4" t="s">
        <v>20</v>
      </c>
      <c r="V16" s="4" t="s">
        <v>13</v>
      </c>
    </row>
    <row r="17" spans="1:22" x14ac:dyDescent="0.3">
      <c r="A17" s="3">
        <v>-100</v>
      </c>
      <c r="B17" s="3">
        <f t="shared" ref="B17:B55" si="0">P17+U17</f>
        <v>226</v>
      </c>
      <c r="C17" s="3">
        <f t="shared" ref="C17:C55" si="1">Q17+V17</f>
        <v>18447</v>
      </c>
      <c r="D17" s="13"/>
      <c r="E17" s="13"/>
      <c r="F17" s="13"/>
      <c r="G17" s="13"/>
      <c r="M17" s="5">
        <v>40801</v>
      </c>
      <c r="N17" s="7">
        <v>0.53819444444444442</v>
      </c>
      <c r="O17" s="7">
        <v>0.62430555555555556</v>
      </c>
      <c r="P17" s="4">
        <v>124</v>
      </c>
      <c r="Q17" s="4">
        <v>10246</v>
      </c>
      <c r="R17" s="11">
        <v>40802</v>
      </c>
      <c r="S17" s="7">
        <v>0.41944444444444445</v>
      </c>
      <c r="T17" s="8">
        <v>0.49027777777777781</v>
      </c>
      <c r="U17" s="4">
        <v>102</v>
      </c>
      <c r="V17" s="4">
        <v>8201</v>
      </c>
    </row>
    <row r="18" spans="1:22" x14ac:dyDescent="0.3">
      <c r="A18" s="3">
        <f t="shared" ref="A18:A55" si="2">A17+5</f>
        <v>-95</v>
      </c>
      <c r="B18" s="3">
        <f t="shared" si="0"/>
        <v>163</v>
      </c>
      <c r="C18" s="3">
        <f t="shared" si="1"/>
        <v>13105</v>
      </c>
      <c r="D18" s="13"/>
      <c r="E18" s="13"/>
      <c r="F18" s="13"/>
      <c r="G18" s="13"/>
      <c r="H18" s="26"/>
      <c r="I18" s="23"/>
      <c r="J18" s="13"/>
      <c r="M18" s="5">
        <v>40801</v>
      </c>
      <c r="N18" s="7">
        <v>0.62638888888888888</v>
      </c>
      <c r="O18" s="7">
        <v>0.72013888888888899</v>
      </c>
      <c r="P18" s="4">
        <v>135</v>
      </c>
      <c r="Q18" s="4">
        <v>10879</v>
      </c>
      <c r="R18" s="11">
        <v>40802</v>
      </c>
      <c r="S18" s="7">
        <v>0.39930555555555558</v>
      </c>
      <c r="T18" s="8">
        <v>0.41875000000000001</v>
      </c>
      <c r="U18" s="4">
        <v>28</v>
      </c>
      <c r="V18" s="4">
        <v>2226</v>
      </c>
    </row>
    <row r="19" spans="1:22" x14ac:dyDescent="0.3">
      <c r="A19" s="3">
        <f t="shared" si="2"/>
        <v>-90</v>
      </c>
      <c r="B19" s="3">
        <f t="shared" si="0"/>
        <v>170</v>
      </c>
      <c r="C19" s="3">
        <f t="shared" si="1"/>
        <v>13019</v>
      </c>
      <c r="D19" s="13"/>
      <c r="E19" s="13"/>
      <c r="F19" s="13"/>
      <c r="G19" s="13"/>
      <c r="H19" s="26"/>
      <c r="I19" s="23"/>
      <c r="J19" s="13"/>
      <c r="M19" s="5">
        <v>40793</v>
      </c>
      <c r="N19" s="8">
        <v>0.58402777777777781</v>
      </c>
      <c r="O19" s="7">
        <v>0.7090277777777777</v>
      </c>
      <c r="P19" s="3">
        <f>60</f>
        <v>60</v>
      </c>
      <c r="Q19" s="3">
        <f>4818</f>
        <v>4818</v>
      </c>
      <c r="R19" s="11">
        <v>40802</v>
      </c>
      <c r="S19" s="7">
        <v>0.3215277777777778</v>
      </c>
      <c r="T19" s="8">
        <v>0.3979166666666667</v>
      </c>
      <c r="U19" s="3">
        <v>110</v>
      </c>
      <c r="V19" s="3">
        <v>8201</v>
      </c>
    </row>
    <row r="20" spans="1:22" x14ac:dyDescent="0.3">
      <c r="A20" s="3">
        <f t="shared" si="2"/>
        <v>-85</v>
      </c>
      <c r="B20" s="3">
        <f t="shared" si="0"/>
        <v>323</v>
      </c>
      <c r="C20" s="3">
        <f t="shared" si="1"/>
        <v>17875</v>
      </c>
      <c r="D20" s="13"/>
      <c r="E20" s="13"/>
      <c r="F20" s="13"/>
      <c r="G20" s="13"/>
      <c r="H20" s="26"/>
      <c r="I20" s="23"/>
      <c r="J20" s="13"/>
      <c r="M20" s="5">
        <v>40802</v>
      </c>
      <c r="N20" s="7">
        <v>0.4909722222222222</v>
      </c>
      <c r="O20" s="7">
        <v>0.71805555555555556</v>
      </c>
      <c r="P20" s="3">
        <v>323</v>
      </c>
      <c r="Q20" s="3">
        <v>17875</v>
      </c>
      <c r="R20" s="10"/>
      <c r="S20" s="3"/>
      <c r="T20" s="8"/>
      <c r="U20" s="3"/>
      <c r="V20" s="3"/>
    </row>
    <row r="21" spans="1:22" x14ac:dyDescent="0.3">
      <c r="A21" s="3">
        <f t="shared" si="2"/>
        <v>-80</v>
      </c>
      <c r="B21" s="3">
        <f t="shared" si="0"/>
        <v>288</v>
      </c>
      <c r="C21" s="3">
        <f t="shared" si="1"/>
        <v>11760</v>
      </c>
      <c r="D21" s="13"/>
      <c r="E21" s="13"/>
      <c r="F21" s="13"/>
      <c r="G21" s="13"/>
      <c r="H21" s="26"/>
      <c r="I21" s="23"/>
      <c r="J21" s="13"/>
      <c r="M21" s="5">
        <v>40794</v>
      </c>
      <c r="N21" s="7">
        <v>0.28055555555555556</v>
      </c>
      <c r="O21" s="7">
        <v>0.32222222222222224</v>
      </c>
      <c r="P21" s="3">
        <v>60</v>
      </c>
      <c r="Q21" s="3">
        <v>2823</v>
      </c>
      <c r="R21" s="11">
        <v>40805</v>
      </c>
      <c r="S21" s="7">
        <v>0.5229166666666667</v>
      </c>
      <c r="T21" s="8">
        <v>0.68125000000000002</v>
      </c>
      <c r="U21" s="3">
        <v>228</v>
      </c>
      <c r="V21" s="3">
        <v>8937</v>
      </c>
    </row>
    <row r="22" spans="1:22" x14ac:dyDescent="0.3">
      <c r="A22" s="3">
        <f t="shared" si="2"/>
        <v>-75</v>
      </c>
      <c r="B22" s="3">
        <f t="shared" si="0"/>
        <v>445</v>
      </c>
      <c r="C22" s="3">
        <f t="shared" si="1"/>
        <v>12349</v>
      </c>
      <c r="D22" s="13"/>
      <c r="E22" s="13"/>
      <c r="F22" s="13"/>
      <c r="G22" s="13"/>
      <c r="H22" s="26"/>
      <c r="I22" s="23"/>
      <c r="J22" s="13"/>
      <c r="M22" s="5">
        <v>40806</v>
      </c>
      <c r="N22" s="7">
        <v>0.32847222222222222</v>
      </c>
      <c r="O22" s="7">
        <v>0.63750000000000007</v>
      </c>
      <c r="P22" s="3">
        <v>445</v>
      </c>
      <c r="Q22" s="3">
        <v>12349</v>
      </c>
      <c r="R22" s="10"/>
      <c r="S22" s="3"/>
      <c r="T22" s="8"/>
      <c r="U22" s="3"/>
      <c r="V22" s="3"/>
    </row>
    <row r="23" spans="1:22" x14ac:dyDescent="0.3">
      <c r="A23" s="3">
        <f t="shared" si="2"/>
        <v>-70</v>
      </c>
      <c r="B23" s="3">
        <f t="shared" si="0"/>
        <v>904</v>
      </c>
      <c r="C23" s="3">
        <f t="shared" si="1"/>
        <v>18675</v>
      </c>
      <c r="D23" s="13"/>
      <c r="E23" s="13"/>
      <c r="F23" s="13"/>
      <c r="G23" s="13"/>
      <c r="H23" s="26"/>
      <c r="I23" s="23"/>
      <c r="J23" s="13"/>
      <c r="M23" s="5">
        <v>40794</v>
      </c>
      <c r="N23" s="7">
        <v>0.32430555555555557</v>
      </c>
      <c r="O23" s="7">
        <v>0.3659722222222222</v>
      </c>
      <c r="P23" s="3">
        <v>60</v>
      </c>
      <c r="Q23" s="3">
        <v>1441</v>
      </c>
      <c r="R23" s="11">
        <v>40806</v>
      </c>
      <c r="S23" s="7">
        <v>0.7680555555555556</v>
      </c>
      <c r="T23" s="8">
        <v>1.3541666666666667</v>
      </c>
      <c r="U23" s="3">
        <v>844</v>
      </c>
      <c r="V23" s="3">
        <v>17234</v>
      </c>
    </row>
    <row r="24" spans="1:22" x14ac:dyDescent="0.3">
      <c r="A24" s="3">
        <f t="shared" si="2"/>
        <v>-65</v>
      </c>
      <c r="B24" s="3">
        <f t="shared" si="0"/>
        <v>798</v>
      </c>
      <c r="C24" s="3">
        <f t="shared" si="1"/>
        <v>13481</v>
      </c>
      <c r="D24" s="13"/>
      <c r="E24" s="13"/>
      <c r="F24" s="13"/>
      <c r="G24" s="13"/>
      <c r="H24" s="26"/>
      <c r="I24" s="23"/>
      <c r="J24" s="13"/>
      <c r="M24" s="5">
        <v>40807</v>
      </c>
      <c r="N24" s="7">
        <v>0.35555555555555557</v>
      </c>
      <c r="O24" s="7">
        <v>0.70763888888888893</v>
      </c>
      <c r="P24" s="3">
        <v>507</v>
      </c>
      <c r="Q24" s="3">
        <v>8763</v>
      </c>
      <c r="R24" s="11">
        <v>40808</v>
      </c>
      <c r="S24" s="7">
        <v>0.5229166666666667</v>
      </c>
      <c r="T24" s="8">
        <v>0.72499999999999998</v>
      </c>
      <c r="U24" s="3">
        <v>291</v>
      </c>
      <c r="V24" s="3">
        <v>4718</v>
      </c>
    </row>
    <row r="25" spans="1:22" x14ac:dyDescent="0.3">
      <c r="A25" s="3">
        <f t="shared" si="2"/>
        <v>-60</v>
      </c>
      <c r="B25" s="3">
        <f t="shared" si="0"/>
        <v>1028</v>
      </c>
      <c r="C25" s="3">
        <f t="shared" si="1"/>
        <v>15989</v>
      </c>
      <c r="D25" s="13"/>
      <c r="E25" s="13"/>
      <c r="F25" s="13"/>
      <c r="G25" s="13"/>
      <c r="H25" s="26"/>
      <c r="I25" s="23"/>
      <c r="J25" s="13"/>
      <c r="M25" s="5">
        <v>40794</v>
      </c>
      <c r="N25" s="7">
        <v>0.37291666666666662</v>
      </c>
      <c r="O25" s="7">
        <v>0.45624999999999999</v>
      </c>
      <c r="P25" s="3">
        <v>120</v>
      </c>
      <c r="Q25" s="3">
        <v>1974</v>
      </c>
      <c r="R25" s="11">
        <v>40807</v>
      </c>
      <c r="S25" s="7">
        <v>0.70833333333333337</v>
      </c>
      <c r="T25" s="8">
        <v>1.3388888888888888</v>
      </c>
      <c r="U25" s="3">
        <v>908</v>
      </c>
      <c r="V25" s="3">
        <v>14015</v>
      </c>
    </row>
    <row r="26" spans="1:22" x14ac:dyDescent="0.3">
      <c r="A26" s="3">
        <f t="shared" si="2"/>
        <v>-55</v>
      </c>
      <c r="B26" s="3">
        <f t="shared" si="0"/>
        <v>812</v>
      </c>
      <c r="C26" s="3">
        <f t="shared" si="1"/>
        <v>11789</v>
      </c>
      <c r="D26" s="13"/>
      <c r="E26" s="13"/>
      <c r="F26" s="13"/>
      <c r="G26" s="13"/>
      <c r="H26" s="26"/>
      <c r="I26" s="23"/>
      <c r="J26" s="13"/>
      <c r="M26" s="5">
        <v>40808</v>
      </c>
      <c r="N26" s="7">
        <v>0.33958333333333335</v>
      </c>
      <c r="O26" s="7">
        <v>0.52222222222222225</v>
      </c>
      <c r="P26" s="3">
        <v>263</v>
      </c>
      <c r="Q26" s="3">
        <v>3817</v>
      </c>
      <c r="R26" s="11">
        <v>40809</v>
      </c>
      <c r="S26" s="7">
        <v>0.30555555555555552</v>
      </c>
      <c r="T26" s="8">
        <v>0.68680555555555556</v>
      </c>
      <c r="U26" s="3">
        <v>549</v>
      </c>
      <c r="V26" s="3">
        <v>7972</v>
      </c>
    </row>
    <row r="27" spans="1:22" x14ac:dyDescent="0.3">
      <c r="A27" s="3">
        <f t="shared" si="2"/>
        <v>-50</v>
      </c>
      <c r="B27" s="3">
        <f t="shared" si="0"/>
        <v>922</v>
      </c>
      <c r="C27" s="3">
        <f t="shared" si="1"/>
        <v>13141</v>
      </c>
      <c r="D27" s="13"/>
      <c r="E27" s="13"/>
      <c r="F27" s="13"/>
      <c r="G27" s="13"/>
      <c r="H27" s="26"/>
      <c r="I27" s="23"/>
      <c r="J27" s="13"/>
      <c r="M27" s="5">
        <v>40794</v>
      </c>
      <c r="N27" s="7">
        <v>0.47638888888888892</v>
      </c>
      <c r="O27" s="7">
        <v>0.53888888888888886</v>
      </c>
      <c r="P27" s="3">
        <v>90</v>
      </c>
      <c r="Q27" s="3">
        <v>1320</v>
      </c>
      <c r="R27" s="11">
        <v>40808</v>
      </c>
      <c r="S27" s="7">
        <v>0.72569444444444453</v>
      </c>
      <c r="T27" s="8">
        <v>1.3034722222222224</v>
      </c>
      <c r="U27" s="3">
        <v>832</v>
      </c>
      <c r="V27" s="3">
        <v>11821</v>
      </c>
    </row>
    <row r="28" spans="1:22" x14ac:dyDescent="0.3">
      <c r="A28" s="3">
        <f t="shared" si="2"/>
        <v>-45</v>
      </c>
      <c r="B28" s="3">
        <f t="shared" si="0"/>
        <v>1195</v>
      </c>
      <c r="C28" s="3">
        <f t="shared" si="1"/>
        <v>16748</v>
      </c>
      <c r="D28" s="13"/>
      <c r="E28" s="13"/>
      <c r="F28" s="13"/>
      <c r="G28" s="13"/>
      <c r="H28" s="26"/>
      <c r="I28" s="23"/>
      <c r="J28" s="13"/>
      <c r="M28" s="5">
        <v>40809</v>
      </c>
      <c r="N28" s="7">
        <v>0.69166666666666676</v>
      </c>
      <c r="O28" s="12">
        <v>0.52152777777777781</v>
      </c>
      <c r="P28" s="3">
        <v>1195</v>
      </c>
      <c r="Q28" s="3">
        <v>16748</v>
      </c>
      <c r="R28" s="10"/>
      <c r="S28" s="3"/>
      <c r="T28" s="8"/>
      <c r="U28" s="3"/>
      <c r="V28" s="3"/>
    </row>
    <row r="29" spans="1:22" x14ac:dyDescent="0.3">
      <c r="A29" s="3">
        <f t="shared" si="2"/>
        <v>-40</v>
      </c>
      <c r="B29" s="3">
        <f t="shared" si="0"/>
        <v>740</v>
      </c>
      <c r="C29" s="3">
        <f t="shared" si="1"/>
        <v>10375</v>
      </c>
      <c r="D29" s="13"/>
      <c r="E29" s="13"/>
      <c r="F29" s="13"/>
      <c r="G29" s="13"/>
      <c r="H29" s="26"/>
      <c r="I29" s="23"/>
      <c r="J29" s="13"/>
      <c r="M29" s="5">
        <v>40794</v>
      </c>
      <c r="N29" s="7">
        <v>0.5395833333333333</v>
      </c>
      <c r="O29" s="7">
        <v>0.11597222222222221</v>
      </c>
      <c r="P29" s="3">
        <v>110</v>
      </c>
      <c r="Q29" s="3">
        <v>1481</v>
      </c>
      <c r="R29" s="11">
        <v>40812</v>
      </c>
      <c r="S29" s="7">
        <v>0.31041666666666667</v>
      </c>
      <c r="T29" s="8">
        <v>0.74791666666666667</v>
      </c>
      <c r="U29" s="3">
        <v>630</v>
      </c>
      <c r="V29" s="3">
        <v>8894</v>
      </c>
    </row>
    <row r="30" spans="1:22" x14ac:dyDescent="0.3">
      <c r="A30" s="3">
        <f t="shared" si="2"/>
        <v>-35</v>
      </c>
      <c r="B30" s="3">
        <f t="shared" si="0"/>
        <v>844</v>
      </c>
      <c r="C30" s="3">
        <f t="shared" si="1"/>
        <v>12115</v>
      </c>
      <c r="D30" s="13"/>
      <c r="E30" s="13"/>
      <c r="F30" s="13"/>
      <c r="G30" s="13"/>
      <c r="H30" s="26"/>
      <c r="I30" s="23"/>
      <c r="J30" s="13"/>
      <c r="M30" s="5">
        <v>40812</v>
      </c>
      <c r="N30" s="7">
        <v>0.70694444444444438</v>
      </c>
      <c r="O30" s="7">
        <v>0.29305555555555557</v>
      </c>
      <c r="P30" s="3">
        <v>844</v>
      </c>
      <c r="Q30" s="3">
        <v>12115</v>
      </c>
      <c r="R30" s="10"/>
      <c r="S30" s="3"/>
      <c r="T30" s="8"/>
      <c r="U30" s="3"/>
      <c r="V30" s="3"/>
    </row>
    <row r="31" spans="1:22" x14ac:dyDescent="0.3">
      <c r="A31" s="3">
        <f t="shared" si="2"/>
        <v>-30</v>
      </c>
      <c r="B31" s="3">
        <f t="shared" si="0"/>
        <v>767</v>
      </c>
      <c r="C31" s="3">
        <f t="shared" si="1"/>
        <v>10791</v>
      </c>
      <c r="D31" s="13"/>
      <c r="E31" s="13"/>
      <c r="F31" s="13"/>
      <c r="G31" s="13"/>
      <c r="H31" s="26"/>
      <c r="I31" s="23"/>
      <c r="J31" s="13"/>
      <c r="M31" s="5">
        <v>40795</v>
      </c>
      <c r="N31" s="7">
        <v>0.3298611111111111</v>
      </c>
      <c r="O31" s="7">
        <v>0.37152777777777773</v>
      </c>
      <c r="P31" s="3">
        <v>60</v>
      </c>
      <c r="Q31" s="3">
        <v>848</v>
      </c>
      <c r="R31" s="11">
        <v>40814</v>
      </c>
      <c r="S31" s="7">
        <v>0.29722222222222222</v>
      </c>
      <c r="T31" s="8">
        <v>0.78819444444444453</v>
      </c>
      <c r="U31" s="3">
        <f>637+70</f>
        <v>707</v>
      </c>
      <c r="V31" s="3">
        <f>8951+992</f>
        <v>9943</v>
      </c>
    </row>
    <row r="32" spans="1:22" x14ac:dyDescent="0.3">
      <c r="A32" s="3">
        <f t="shared" si="2"/>
        <v>-25</v>
      </c>
      <c r="B32" s="3">
        <f t="shared" si="0"/>
        <v>933</v>
      </c>
      <c r="C32" s="3">
        <f t="shared" si="1"/>
        <v>12907</v>
      </c>
      <c r="D32" s="13"/>
      <c r="E32" s="13"/>
      <c r="F32" s="13"/>
      <c r="G32" s="13"/>
      <c r="H32" s="26"/>
      <c r="I32" s="23"/>
      <c r="J32" s="13"/>
      <c r="M32" s="5">
        <v>40813</v>
      </c>
      <c r="N32" s="7">
        <v>0.33611111111111108</v>
      </c>
      <c r="O32" s="7">
        <v>0.67152777777777783</v>
      </c>
      <c r="P32" s="3">
        <v>483</v>
      </c>
      <c r="Q32" s="3">
        <v>6689</v>
      </c>
      <c r="R32" s="11">
        <v>40815</v>
      </c>
      <c r="S32" s="7">
        <v>0.35833333333333334</v>
      </c>
      <c r="T32" s="8">
        <v>0.67083333333333339</v>
      </c>
      <c r="U32" s="3">
        <v>450</v>
      </c>
      <c r="V32" s="3">
        <v>6218</v>
      </c>
    </row>
    <row r="33" spans="1:22" x14ac:dyDescent="0.3">
      <c r="A33" s="3">
        <f t="shared" si="2"/>
        <v>-20</v>
      </c>
      <c r="B33" s="3">
        <f t="shared" si="0"/>
        <v>1101</v>
      </c>
      <c r="C33" s="3">
        <f t="shared" si="1"/>
        <v>15378</v>
      </c>
      <c r="D33" s="13"/>
      <c r="E33" s="13"/>
      <c r="F33" s="13"/>
      <c r="G33" s="13"/>
      <c r="H33" s="26"/>
      <c r="I33" s="23"/>
      <c r="J33" s="13"/>
      <c r="M33" s="5">
        <v>40795</v>
      </c>
      <c r="N33" s="7">
        <v>0.37361111111111112</v>
      </c>
      <c r="O33" s="7">
        <v>0.4916666666666667</v>
      </c>
      <c r="P33" s="3">
        <v>170</v>
      </c>
      <c r="Q33" s="3">
        <v>2271</v>
      </c>
      <c r="R33" s="11">
        <v>40815</v>
      </c>
      <c r="S33" s="14">
        <v>0.67291666666666661</v>
      </c>
      <c r="T33" s="8">
        <v>0.31944444444444448</v>
      </c>
      <c r="U33" s="3">
        <v>931</v>
      </c>
      <c r="V33" s="3">
        <v>13107</v>
      </c>
    </row>
    <row r="34" spans="1:22" x14ac:dyDescent="0.3">
      <c r="A34" s="3">
        <f t="shared" si="2"/>
        <v>-15</v>
      </c>
      <c r="B34" s="3">
        <f t="shared" si="0"/>
        <v>897</v>
      </c>
      <c r="C34" s="3">
        <f t="shared" si="1"/>
        <v>12565</v>
      </c>
      <c r="D34" s="13"/>
      <c r="E34" s="13"/>
      <c r="F34" s="13"/>
      <c r="G34" s="13"/>
      <c r="H34" s="26"/>
      <c r="I34" s="23"/>
      <c r="J34" s="13"/>
      <c r="M34" s="5">
        <v>40813</v>
      </c>
      <c r="N34" s="7">
        <v>0.67291666666666661</v>
      </c>
      <c r="O34" s="7">
        <v>0.29583333333333334</v>
      </c>
      <c r="P34" s="3">
        <v>897</v>
      </c>
      <c r="Q34" s="3">
        <v>12565</v>
      </c>
      <c r="R34" s="10"/>
      <c r="S34" s="3"/>
      <c r="T34" s="8"/>
      <c r="U34" s="3"/>
      <c r="V34" s="3"/>
    </row>
    <row r="35" spans="1:22" x14ac:dyDescent="0.3">
      <c r="A35" s="3">
        <f t="shared" si="2"/>
        <v>-10</v>
      </c>
      <c r="B35" s="3">
        <f t="shared" si="0"/>
        <v>736</v>
      </c>
      <c r="C35" s="3">
        <f t="shared" si="1"/>
        <v>10316</v>
      </c>
      <c r="D35" s="13"/>
      <c r="E35" s="13"/>
      <c r="F35" s="13"/>
      <c r="G35" s="13"/>
      <c r="H35" s="26"/>
      <c r="I35" s="23"/>
      <c r="J35" s="13"/>
      <c r="M35" s="5">
        <v>40795</v>
      </c>
      <c r="N35" s="7">
        <v>0.49236111111111108</v>
      </c>
      <c r="O35" s="7">
        <v>0.58472222222222225</v>
      </c>
      <c r="P35" s="3">
        <v>133</v>
      </c>
      <c r="Q35" s="3">
        <v>1803</v>
      </c>
      <c r="R35" s="11">
        <v>40816</v>
      </c>
      <c r="S35" s="7">
        <v>0.32013888888888892</v>
      </c>
      <c r="T35" s="8">
        <v>0.69236111111111109</v>
      </c>
      <c r="U35" s="3">
        <f>536+67</f>
        <v>603</v>
      </c>
      <c r="V35" s="3">
        <f>7492+1021</f>
        <v>8513</v>
      </c>
    </row>
    <row r="36" spans="1:22" x14ac:dyDescent="0.3">
      <c r="A36" s="3">
        <f t="shared" si="2"/>
        <v>-5</v>
      </c>
      <c r="B36" s="3">
        <f t="shared" si="0"/>
        <v>809</v>
      </c>
      <c r="C36" s="3">
        <f t="shared" si="1"/>
        <v>11321</v>
      </c>
      <c r="D36" s="13"/>
      <c r="E36" s="13"/>
      <c r="F36" s="13"/>
      <c r="G36" s="13"/>
      <c r="H36" s="26"/>
      <c r="I36" s="23"/>
      <c r="J36" s="13"/>
      <c r="M36" s="5">
        <v>40814</v>
      </c>
      <c r="N36" s="7">
        <v>0.7402777777777777</v>
      </c>
      <c r="O36" s="7">
        <v>0.30208333333333331</v>
      </c>
      <c r="P36" s="3">
        <v>809</v>
      </c>
      <c r="Q36" s="3">
        <v>11321</v>
      </c>
      <c r="R36" s="10"/>
      <c r="S36" s="3"/>
      <c r="T36" s="8"/>
      <c r="U36" s="3"/>
      <c r="V36" s="3"/>
    </row>
    <row r="37" spans="1:22" x14ac:dyDescent="0.3">
      <c r="A37" s="3">
        <f t="shared" si="2"/>
        <v>0</v>
      </c>
      <c r="B37" s="3">
        <f t="shared" si="0"/>
        <v>725</v>
      </c>
      <c r="C37" s="3">
        <f t="shared" si="1"/>
        <v>10312</v>
      </c>
      <c r="D37" s="13"/>
      <c r="E37" s="13"/>
      <c r="F37" s="13"/>
      <c r="G37" s="13"/>
      <c r="M37" s="5">
        <v>40795</v>
      </c>
      <c r="N37" s="7">
        <v>0.5854166666666667</v>
      </c>
      <c r="O37" s="7">
        <v>0.71388888888888891</v>
      </c>
      <c r="P37" s="3">
        <v>185</v>
      </c>
      <c r="Q37" s="3">
        <v>2535</v>
      </c>
      <c r="R37" s="11">
        <v>40819</v>
      </c>
      <c r="S37" s="7">
        <v>0.35138888888888892</v>
      </c>
      <c r="T37" s="8">
        <v>0.72638888888888886</v>
      </c>
      <c r="U37" s="3">
        <v>540</v>
      </c>
      <c r="V37" s="3">
        <v>7777</v>
      </c>
    </row>
    <row r="38" spans="1:22" x14ac:dyDescent="0.3">
      <c r="A38" s="3">
        <f t="shared" si="2"/>
        <v>5</v>
      </c>
      <c r="B38" s="3"/>
      <c r="C38" s="3"/>
      <c r="D38" s="13"/>
      <c r="E38" s="13"/>
      <c r="F38" s="3"/>
      <c r="G38" s="3"/>
      <c r="M38" s="3"/>
      <c r="N38" s="3"/>
      <c r="O38" s="3"/>
      <c r="P38" s="3"/>
      <c r="Q38" s="3"/>
      <c r="R38" s="10"/>
      <c r="S38" s="3"/>
      <c r="T38" s="8"/>
      <c r="U38" s="3"/>
      <c r="V38" s="3"/>
    </row>
    <row r="39" spans="1:22" x14ac:dyDescent="0.3">
      <c r="A39" s="3">
        <f t="shared" si="2"/>
        <v>10</v>
      </c>
      <c r="B39" s="3">
        <f t="shared" si="0"/>
        <v>257</v>
      </c>
      <c r="C39" s="3">
        <f t="shared" si="1"/>
        <v>3561</v>
      </c>
      <c r="D39" s="13"/>
      <c r="E39" s="13"/>
      <c r="F39" s="3"/>
      <c r="G39" s="3"/>
      <c r="M39" s="5">
        <v>40796</v>
      </c>
      <c r="N39" s="7">
        <v>0.39027777777777778</v>
      </c>
      <c r="O39" s="7">
        <v>0.4770833333333333</v>
      </c>
      <c r="P39" s="3">
        <v>125</v>
      </c>
      <c r="Q39" s="3">
        <v>1739</v>
      </c>
      <c r="R39" s="11">
        <v>40798</v>
      </c>
      <c r="S39" s="7">
        <v>0.40833333333333338</v>
      </c>
      <c r="T39" s="8">
        <v>0.5</v>
      </c>
      <c r="U39" s="3">
        <v>132</v>
      </c>
      <c r="V39" s="3">
        <v>1822</v>
      </c>
    </row>
    <row r="40" spans="1:22" x14ac:dyDescent="0.3">
      <c r="A40" s="3">
        <f t="shared" si="2"/>
        <v>15</v>
      </c>
      <c r="B40" s="3"/>
      <c r="C40" s="3"/>
      <c r="D40" s="13"/>
      <c r="E40" s="13"/>
      <c r="F40" s="3"/>
      <c r="G40" s="3"/>
      <c r="M40" s="3"/>
      <c r="N40" s="3"/>
      <c r="O40" s="3"/>
      <c r="P40" s="3"/>
      <c r="Q40" s="3"/>
      <c r="R40" s="10"/>
      <c r="S40" s="3"/>
      <c r="T40" s="8"/>
      <c r="U40" s="3"/>
      <c r="V40" s="3"/>
    </row>
    <row r="41" spans="1:22" x14ac:dyDescent="0.3">
      <c r="A41" s="3">
        <f t="shared" si="2"/>
        <v>20</v>
      </c>
      <c r="B41" s="3">
        <f t="shared" si="0"/>
        <v>145</v>
      </c>
      <c r="C41" s="3">
        <f t="shared" si="1"/>
        <v>2006</v>
      </c>
      <c r="D41" s="13"/>
      <c r="E41" s="13"/>
      <c r="F41" s="3"/>
      <c r="G41" s="3"/>
      <c r="M41" s="5">
        <v>40798</v>
      </c>
      <c r="N41" s="7">
        <v>0.64236111111111105</v>
      </c>
      <c r="O41" s="7">
        <v>0.74305555555555547</v>
      </c>
      <c r="P41" s="3">
        <v>145</v>
      </c>
      <c r="Q41" s="3">
        <v>2006</v>
      </c>
      <c r="R41" s="10"/>
      <c r="S41" s="3"/>
      <c r="T41" s="8"/>
      <c r="U41" s="3"/>
      <c r="V41" s="3"/>
    </row>
    <row r="42" spans="1:22" x14ac:dyDescent="0.3">
      <c r="A42" s="3">
        <f t="shared" si="2"/>
        <v>25</v>
      </c>
      <c r="B42" s="3"/>
      <c r="C42" s="3"/>
      <c r="D42" s="13"/>
      <c r="E42" s="13"/>
      <c r="F42" s="3"/>
      <c r="G42" s="3"/>
      <c r="M42" s="3"/>
      <c r="N42" s="3"/>
      <c r="O42" s="3"/>
      <c r="P42" s="3"/>
      <c r="Q42" s="3"/>
      <c r="R42" s="10"/>
      <c r="S42" s="3"/>
      <c r="T42" s="8"/>
      <c r="U42" s="3"/>
      <c r="V42" s="3"/>
    </row>
    <row r="43" spans="1:22" x14ac:dyDescent="0.3">
      <c r="A43" s="3">
        <f t="shared" si="2"/>
        <v>30</v>
      </c>
      <c r="B43" s="3">
        <f t="shared" si="0"/>
        <v>135</v>
      </c>
      <c r="C43" s="3">
        <f t="shared" si="1"/>
        <v>1865</v>
      </c>
      <c r="D43" s="13"/>
      <c r="E43" s="13"/>
      <c r="F43" s="3"/>
      <c r="G43" s="3"/>
      <c r="M43" s="5">
        <v>40799</v>
      </c>
      <c r="N43" s="7">
        <v>0.29652777777777778</v>
      </c>
      <c r="O43" s="7">
        <v>0.39027777777777778</v>
      </c>
      <c r="P43" s="3">
        <v>135</v>
      </c>
      <c r="Q43" s="3">
        <v>1865</v>
      </c>
      <c r="R43" s="10"/>
      <c r="S43" s="3"/>
      <c r="T43" s="8"/>
      <c r="U43" s="3"/>
      <c r="V43" s="3"/>
    </row>
    <row r="44" spans="1:22" x14ac:dyDescent="0.3">
      <c r="A44" s="3">
        <f t="shared" si="2"/>
        <v>35</v>
      </c>
      <c r="B44" s="3"/>
      <c r="C44" s="3"/>
      <c r="D44" s="13"/>
      <c r="E44" s="13"/>
      <c r="F44" s="3"/>
      <c r="G44" s="3"/>
      <c r="M44" s="3"/>
      <c r="N44" s="3"/>
      <c r="O44" s="3"/>
      <c r="P44" s="3"/>
      <c r="Q44" s="3"/>
      <c r="R44" s="10"/>
      <c r="S44" s="3"/>
      <c r="T44" s="8"/>
      <c r="U44" s="3"/>
      <c r="V44" s="3"/>
    </row>
    <row r="45" spans="1:22" x14ac:dyDescent="0.3">
      <c r="A45" s="3">
        <f t="shared" si="2"/>
        <v>40</v>
      </c>
      <c r="B45" s="3">
        <f t="shared" si="0"/>
        <v>160</v>
      </c>
      <c r="C45" s="3">
        <f t="shared" si="1"/>
        <v>2232</v>
      </c>
      <c r="D45" s="13"/>
      <c r="E45" s="13"/>
      <c r="F45" s="3"/>
      <c r="G45" s="3"/>
      <c r="M45" s="5">
        <v>40799</v>
      </c>
      <c r="N45" s="7">
        <v>0.39097222222222222</v>
      </c>
      <c r="O45" s="7">
        <v>0.50208333333333333</v>
      </c>
      <c r="P45" s="3">
        <v>160</v>
      </c>
      <c r="Q45" s="3">
        <v>2232</v>
      </c>
      <c r="R45" s="10"/>
      <c r="S45" s="3"/>
      <c r="T45" s="8"/>
      <c r="U45" s="3"/>
      <c r="V45" s="3"/>
    </row>
    <row r="46" spans="1:22" x14ac:dyDescent="0.3">
      <c r="A46" s="3">
        <f t="shared" si="2"/>
        <v>45</v>
      </c>
      <c r="B46" s="3"/>
      <c r="C46" s="3"/>
      <c r="D46" s="13"/>
      <c r="E46" s="13"/>
      <c r="F46" s="3"/>
      <c r="G46" s="3"/>
      <c r="M46" s="3"/>
      <c r="N46" s="3"/>
      <c r="O46" s="3"/>
      <c r="P46" s="3"/>
      <c r="Q46" s="3"/>
      <c r="R46" s="10"/>
      <c r="S46" s="3"/>
      <c r="T46" s="8"/>
      <c r="U46" s="3"/>
      <c r="V46" s="3"/>
    </row>
    <row r="47" spans="1:22" x14ac:dyDescent="0.3">
      <c r="A47" s="3">
        <f t="shared" si="2"/>
        <v>50</v>
      </c>
      <c r="B47" s="3">
        <f t="shared" si="0"/>
        <v>362</v>
      </c>
      <c r="C47" s="3">
        <f t="shared" si="1"/>
        <v>4894</v>
      </c>
      <c r="D47" s="13"/>
      <c r="E47" s="13"/>
      <c r="F47" s="3"/>
      <c r="G47" s="3"/>
      <c r="M47" s="5">
        <v>40799</v>
      </c>
      <c r="N47" s="7">
        <v>0.50347222222222221</v>
      </c>
      <c r="O47" s="7">
        <v>0.75486111111111109</v>
      </c>
      <c r="P47" s="3">
        <v>362</v>
      </c>
      <c r="Q47" s="3">
        <v>4894</v>
      </c>
      <c r="R47" s="10"/>
      <c r="S47" s="3"/>
      <c r="T47" s="8"/>
      <c r="U47" s="3"/>
      <c r="V47" s="3"/>
    </row>
    <row r="48" spans="1:22" x14ac:dyDescent="0.3">
      <c r="A48" s="3">
        <f t="shared" si="2"/>
        <v>55</v>
      </c>
      <c r="B48" s="3"/>
      <c r="C48" s="3"/>
      <c r="D48" s="13"/>
      <c r="E48" s="13"/>
      <c r="F48" s="3"/>
      <c r="G48" s="3"/>
      <c r="M48" s="3"/>
      <c r="N48" s="3"/>
      <c r="O48" s="3"/>
      <c r="P48" s="3"/>
      <c r="Q48" s="3"/>
      <c r="R48" s="10"/>
      <c r="S48" s="3"/>
      <c r="T48" s="8"/>
      <c r="U48" s="3"/>
      <c r="V48" s="3"/>
    </row>
    <row r="49" spans="1:22" x14ac:dyDescent="0.3">
      <c r="A49" s="3">
        <f t="shared" si="2"/>
        <v>60</v>
      </c>
      <c r="B49" s="3">
        <f t="shared" si="0"/>
        <v>181</v>
      </c>
      <c r="C49" s="3">
        <f t="shared" si="1"/>
        <v>2484</v>
      </c>
      <c r="D49" s="13"/>
      <c r="E49" s="13"/>
      <c r="F49" s="3"/>
      <c r="G49" s="3"/>
      <c r="M49" s="5">
        <v>40800</v>
      </c>
      <c r="N49" s="7">
        <v>0.3</v>
      </c>
      <c r="O49" s="7">
        <v>0.42569444444444443</v>
      </c>
      <c r="P49" s="3">
        <v>181</v>
      </c>
      <c r="Q49" s="3">
        <v>2484</v>
      </c>
      <c r="R49" s="10"/>
      <c r="S49" s="3"/>
      <c r="T49" s="8"/>
      <c r="U49" s="3"/>
      <c r="V49" s="3"/>
    </row>
    <row r="50" spans="1:22" x14ac:dyDescent="0.3">
      <c r="A50" s="3">
        <f t="shared" si="2"/>
        <v>65</v>
      </c>
      <c r="B50" s="3"/>
      <c r="C50" s="3"/>
      <c r="D50" s="13"/>
      <c r="E50" s="13"/>
      <c r="F50" s="3"/>
      <c r="G50" s="3"/>
      <c r="M50" s="3"/>
      <c r="N50" s="3"/>
      <c r="O50" s="3"/>
      <c r="P50" s="3"/>
      <c r="Q50" s="3"/>
      <c r="R50" s="10"/>
      <c r="S50" s="3"/>
      <c r="T50" s="8"/>
      <c r="U50" s="3"/>
      <c r="V50" s="3"/>
    </row>
    <row r="51" spans="1:22" x14ac:dyDescent="0.3">
      <c r="A51" s="3">
        <f t="shared" si="2"/>
        <v>70</v>
      </c>
      <c r="B51" s="3">
        <f t="shared" si="0"/>
        <v>203</v>
      </c>
      <c r="C51" s="3">
        <f t="shared" si="1"/>
        <v>2779</v>
      </c>
      <c r="D51" s="13"/>
      <c r="E51" s="13"/>
      <c r="F51" s="3"/>
      <c r="G51" s="3"/>
      <c r="M51" s="5">
        <v>40800</v>
      </c>
      <c r="N51" s="7">
        <v>0.42708333333333331</v>
      </c>
      <c r="O51" s="7">
        <v>0.56805555555555554</v>
      </c>
      <c r="P51" s="3">
        <v>203</v>
      </c>
      <c r="Q51" s="3">
        <v>2779</v>
      </c>
      <c r="R51" s="10"/>
      <c r="S51" s="3"/>
      <c r="T51" s="8"/>
      <c r="U51" s="3"/>
      <c r="V51" s="3"/>
    </row>
    <row r="52" spans="1:22" x14ac:dyDescent="0.3">
      <c r="A52" s="3">
        <f t="shared" si="2"/>
        <v>75</v>
      </c>
      <c r="B52" s="3"/>
      <c r="C52" s="3"/>
      <c r="D52" s="13"/>
      <c r="E52" s="13"/>
      <c r="F52" s="3"/>
      <c r="G52" s="3"/>
      <c r="M52" s="3"/>
      <c r="N52" s="7"/>
      <c r="O52" s="3"/>
      <c r="P52" s="3"/>
      <c r="Q52" s="3"/>
      <c r="R52" s="10"/>
      <c r="S52" s="3"/>
      <c r="T52" s="8"/>
      <c r="U52" s="3"/>
      <c r="V52" s="3"/>
    </row>
    <row r="53" spans="1:22" x14ac:dyDescent="0.3">
      <c r="A53" s="3">
        <f t="shared" si="2"/>
        <v>80</v>
      </c>
      <c r="B53" s="3">
        <f t="shared" si="0"/>
        <v>186</v>
      </c>
      <c r="C53" s="3">
        <f t="shared" si="1"/>
        <v>2471</v>
      </c>
      <c r="D53" s="13"/>
      <c r="E53" s="13"/>
      <c r="F53" s="3"/>
      <c r="G53" s="3"/>
      <c r="M53" s="5">
        <v>40800</v>
      </c>
      <c r="N53" s="7">
        <v>0.56874999999999998</v>
      </c>
      <c r="O53" s="7">
        <v>0.69791666666666663</v>
      </c>
      <c r="P53" s="3">
        <v>186</v>
      </c>
      <c r="Q53" s="3">
        <v>2471</v>
      </c>
      <c r="R53" s="10"/>
      <c r="S53" s="3"/>
      <c r="T53" s="8"/>
      <c r="U53" s="3"/>
      <c r="V53" s="3"/>
    </row>
    <row r="54" spans="1:22" x14ac:dyDescent="0.3">
      <c r="A54" s="3">
        <f t="shared" si="2"/>
        <v>85</v>
      </c>
      <c r="B54" s="3"/>
      <c r="C54" s="3"/>
      <c r="D54" s="13"/>
      <c r="E54" s="13"/>
      <c r="F54" s="3"/>
      <c r="G54" s="3"/>
      <c r="M54" s="3"/>
      <c r="N54" s="3"/>
      <c r="O54" s="3"/>
      <c r="P54" s="3"/>
      <c r="Q54" s="3"/>
      <c r="R54" s="10"/>
      <c r="S54" s="3"/>
      <c r="T54" s="8"/>
      <c r="U54" s="3"/>
      <c r="V54" s="3"/>
    </row>
    <row r="55" spans="1:22" x14ac:dyDescent="0.3">
      <c r="A55" s="3">
        <f t="shared" si="2"/>
        <v>90</v>
      </c>
      <c r="B55" s="3">
        <f t="shared" si="0"/>
        <v>333</v>
      </c>
      <c r="C55" s="3">
        <f t="shared" si="1"/>
        <v>4531</v>
      </c>
      <c r="D55" s="13"/>
      <c r="E55" s="13"/>
      <c r="F55" s="3"/>
      <c r="G55" s="3"/>
      <c r="M55" s="5">
        <v>40787</v>
      </c>
      <c r="N55" s="7">
        <v>0.30208333333333331</v>
      </c>
      <c r="O55" s="7">
        <v>0.53333333333333333</v>
      </c>
      <c r="P55" s="3">
        <v>333</v>
      </c>
      <c r="Q55" s="3">
        <v>4531</v>
      </c>
      <c r="R55" s="10"/>
      <c r="S55" s="3"/>
      <c r="T55" s="8"/>
      <c r="U55" s="3"/>
      <c r="V55" s="3"/>
    </row>
    <row r="56" spans="1:22" x14ac:dyDescent="0.3">
      <c r="B56" s="3"/>
      <c r="C56" s="3"/>
      <c r="D56" s="13"/>
      <c r="E56" s="13"/>
      <c r="R56" s="10"/>
      <c r="S56" s="3"/>
      <c r="T56" s="3"/>
      <c r="U56" s="3"/>
      <c r="V56" s="3"/>
    </row>
    <row r="57" spans="1:22" x14ac:dyDescent="0.3">
      <c r="A57" s="15" t="s">
        <v>42</v>
      </c>
      <c r="C57" t="s">
        <v>41</v>
      </c>
      <c r="D57" s="16">
        <v>14.35</v>
      </c>
      <c r="R57" s="9"/>
    </row>
    <row r="58" spans="1:22" x14ac:dyDescent="0.3">
      <c r="A58" s="15" t="s">
        <v>43</v>
      </c>
      <c r="B58" s="16">
        <f>P58+U57</f>
        <v>852</v>
      </c>
      <c r="C58" s="16">
        <f>Q58+V57</f>
        <v>12229</v>
      </c>
      <c r="D58" s="17">
        <f>C58/B58</f>
        <v>14.353286384976526</v>
      </c>
      <c r="E58" s="13"/>
      <c r="F58" s="15"/>
      <c r="G58" s="15"/>
      <c r="M58" s="18">
        <v>40819</v>
      </c>
      <c r="N58" s="21">
        <v>0.72777777777777775</v>
      </c>
      <c r="O58" s="21">
        <v>0.31944444444444448</v>
      </c>
      <c r="P58" s="16">
        <v>852</v>
      </c>
      <c r="Q58" s="22">
        <v>12229</v>
      </c>
    </row>
    <row r="59" spans="1:22" ht="18" x14ac:dyDescent="0.35">
      <c r="A59" s="36" t="s">
        <v>112</v>
      </c>
      <c r="B59" s="37"/>
      <c r="C59" s="37"/>
      <c r="D59" s="37"/>
      <c r="E59" s="37"/>
      <c r="F59" s="37"/>
    </row>
    <row r="60" spans="1:22" x14ac:dyDescent="0.3">
      <c r="A60" s="37" t="s">
        <v>113</v>
      </c>
      <c r="B60" s="37"/>
      <c r="C60" s="37"/>
      <c r="D60" s="37"/>
      <c r="E60" s="37"/>
      <c r="F60" s="37"/>
    </row>
    <row r="61" spans="1:22" x14ac:dyDescent="0.3">
      <c r="A61" s="37"/>
      <c r="B61" s="37"/>
      <c r="C61" s="37"/>
      <c r="D61" s="37"/>
      <c r="E61" s="37"/>
      <c r="F61" s="37"/>
    </row>
    <row r="62" spans="1:22" x14ac:dyDescent="0.3">
      <c r="A62" s="37" t="s">
        <v>116</v>
      </c>
      <c r="B62" s="37"/>
      <c r="C62" s="37"/>
      <c r="D62" s="37"/>
      <c r="E62" s="37"/>
      <c r="F62" s="37"/>
    </row>
    <row r="63" spans="1:22" x14ac:dyDescent="0.3">
      <c r="A63" s="37"/>
      <c r="B63" s="37"/>
      <c r="C63" s="37"/>
      <c r="D63" s="37"/>
      <c r="E63" s="37"/>
      <c r="F63" s="37"/>
    </row>
    <row r="64" spans="1:22" x14ac:dyDescent="0.3">
      <c r="A64" s="37" t="s">
        <v>117</v>
      </c>
      <c r="B64" s="37"/>
      <c r="C64" s="37"/>
      <c r="D64" s="37"/>
      <c r="E64" s="37"/>
      <c r="F64" s="37"/>
    </row>
    <row r="65" spans="1:6" x14ac:dyDescent="0.3">
      <c r="A65" s="37"/>
      <c r="B65" s="37"/>
      <c r="C65" s="37"/>
      <c r="D65" s="37"/>
      <c r="E65" s="37"/>
      <c r="F65" s="37"/>
    </row>
    <row r="66" spans="1:6" x14ac:dyDescent="0.3">
      <c r="A66" s="37" t="s">
        <v>114</v>
      </c>
      <c r="B66" s="37"/>
      <c r="C66" s="37"/>
      <c r="D66" s="37"/>
      <c r="E66" s="37"/>
      <c r="F66" s="37"/>
    </row>
    <row r="67" spans="1:6" x14ac:dyDescent="0.3">
      <c r="A67" s="37" t="s">
        <v>115</v>
      </c>
      <c r="B67" s="37"/>
      <c r="C67" s="37"/>
      <c r="D67" s="37"/>
      <c r="E67" s="37"/>
      <c r="F67" s="37"/>
    </row>
    <row r="68" spans="1:6" x14ac:dyDescent="0.3">
      <c r="A68" s="37"/>
      <c r="B68" s="37"/>
      <c r="C68" s="37"/>
      <c r="D68" s="37"/>
      <c r="E68" s="37"/>
      <c r="F68" s="37"/>
    </row>
    <row r="69" spans="1:6" x14ac:dyDescent="0.3">
      <c r="A69" s="37" t="s">
        <v>119</v>
      </c>
      <c r="B69" s="37"/>
      <c r="C69" s="37"/>
      <c r="D69" s="37"/>
      <c r="E69" s="37"/>
      <c r="F69" s="37"/>
    </row>
    <row r="70" spans="1:6" x14ac:dyDescent="0.3">
      <c r="A70" s="37" t="s">
        <v>120</v>
      </c>
      <c r="B70" s="37"/>
      <c r="C70" s="37"/>
      <c r="D70" s="37"/>
      <c r="E70" s="37"/>
      <c r="F70" s="37"/>
    </row>
    <row r="71" spans="1:6" ht="15.6" x14ac:dyDescent="0.35">
      <c r="A71" s="37" t="s">
        <v>121</v>
      </c>
      <c r="B71" s="37"/>
      <c r="C71" s="37"/>
      <c r="D71" s="37"/>
      <c r="E71" s="37"/>
      <c r="F71" s="37"/>
    </row>
  </sheetData>
  <hyperlinks>
    <hyperlink ref="F2" r:id="rId1"/>
  </hyperlinks>
  <pageMargins left="0.7" right="0.7" top="0.75" bottom="0.75" header="0.3" footer="0.3"/>
  <pageSetup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1" zoomScaleNormal="100" workbookViewId="0">
      <selection activeCell="C62" sqref="C62"/>
    </sheetView>
  </sheetViews>
  <sheetFormatPr defaultRowHeight="14.4" x14ac:dyDescent="0.3"/>
  <cols>
    <col min="1" max="1" width="9.6640625" bestFit="1" customWidth="1"/>
    <col min="2" max="2" width="10.5546875" customWidth="1"/>
  </cols>
  <sheetData>
    <row r="1" spans="1:7" ht="18" x14ac:dyDescent="0.35">
      <c r="A1" s="29" t="s">
        <v>49</v>
      </c>
      <c r="E1" s="32" t="s">
        <v>1</v>
      </c>
      <c r="G1" t="s">
        <v>109</v>
      </c>
    </row>
    <row r="2" spans="1:7" x14ac:dyDescent="0.3">
      <c r="A2" t="s">
        <v>48</v>
      </c>
    </row>
    <row r="3" spans="1:7" x14ac:dyDescent="0.3">
      <c r="A3" s="1">
        <v>40933</v>
      </c>
      <c r="B3" s="35" t="s">
        <v>107</v>
      </c>
    </row>
    <row r="4" spans="1:7" x14ac:dyDescent="0.3">
      <c r="B4" t="s">
        <v>108</v>
      </c>
    </row>
    <row r="16" spans="1:7" x14ac:dyDescent="0.3">
      <c r="A16" t="s">
        <v>106</v>
      </c>
      <c r="G16" t="s">
        <v>59</v>
      </c>
    </row>
    <row r="17" spans="1:11" x14ac:dyDescent="0.3">
      <c r="G17" t="s">
        <v>61</v>
      </c>
    </row>
    <row r="18" spans="1:11" ht="16.2" x14ac:dyDescent="0.3">
      <c r="G18" t="s">
        <v>60</v>
      </c>
    </row>
    <row r="19" spans="1:11" x14ac:dyDescent="0.3">
      <c r="A19" t="s">
        <v>50</v>
      </c>
    </row>
    <row r="20" spans="1:11" x14ac:dyDescent="0.3">
      <c r="A20" t="s">
        <v>52</v>
      </c>
      <c r="C20" s="3">
        <v>6.2</v>
      </c>
      <c r="D20" t="s">
        <v>28</v>
      </c>
      <c r="E20" t="s">
        <v>51</v>
      </c>
    </row>
    <row r="21" spans="1:11" x14ac:dyDescent="0.3">
      <c r="A21" t="s">
        <v>53</v>
      </c>
      <c r="C21" s="3">
        <v>1.2</v>
      </c>
      <c r="D21" t="s">
        <v>28</v>
      </c>
      <c r="E21" t="s">
        <v>111</v>
      </c>
    </row>
    <row r="23" spans="1:11" x14ac:dyDescent="0.3">
      <c r="A23" t="s">
        <v>55</v>
      </c>
    </row>
    <row r="24" spans="1:11" ht="15.6" x14ac:dyDescent="0.35">
      <c r="A24" t="s">
        <v>56</v>
      </c>
      <c r="C24" t="s">
        <v>68</v>
      </c>
      <c r="K24" t="s">
        <v>82</v>
      </c>
    </row>
    <row r="25" spans="1:11" x14ac:dyDescent="0.3">
      <c r="C25" t="s">
        <v>70</v>
      </c>
    </row>
    <row r="26" spans="1:11" x14ac:dyDescent="0.3">
      <c r="C26" t="s">
        <v>69</v>
      </c>
    </row>
    <row r="27" spans="1:11" x14ac:dyDescent="0.3">
      <c r="A27" t="s">
        <v>57</v>
      </c>
      <c r="C27" s="3">
        <v>6.6500000000000004E-2</v>
      </c>
      <c r="D27" t="s">
        <v>29</v>
      </c>
      <c r="E27" t="s">
        <v>58</v>
      </c>
      <c r="F27" s="3">
        <v>7.8</v>
      </c>
      <c r="G27" t="s">
        <v>28</v>
      </c>
      <c r="H27" t="s">
        <v>54</v>
      </c>
    </row>
    <row r="28" spans="1:11" x14ac:dyDescent="0.3">
      <c r="A28" t="s">
        <v>67</v>
      </c>
      <c r="C28" s="3">
        <v>6.9199999999999998E-2</v>
      </c>
      <c r="D28" t="s">
        <v>29</v>
      </c>
      <c r="E28" t="s">
        <v>58</v>
      </c>
      <c r="F28" s="3">
        <v>7.5</v>
      </c>
      <c r="G28" t="s">
        <v>28</v>
      </c>
      <c r="H28" t="s">
        <v>62</v>
      </c>
    </row>
    <row r="29" spans="1:11" x14ac:dyDescent="0.3">
      <c r="C29" s="3">
        <v>7.0099999999999996E-2</v>
      </c>
      <c r="D29" t="s">
        <v>29</v>
      </c>
      <c r="E29" t="s">
        <v>58</v>
      </c>
      <c r="F29" s="3">
        <v>7.4</v>
      </c>
      <c r="G29" t="s">
        <v>28</v>
      </c>
    </row>
    <row r="31" spans="1:11" x14ac:dyDescent="0.3">
      <c r="B31" s="30" t="s">
        <v>64</v>
      </c>
      <c r="C31" s="16">
        <v>6.9000000000000006E-2</v>
      </c>
      <c r="D31" s="15" t="s">
        <v>29</v>
      </c>
      <c r="E31" t="s">
        <v>65</v>
      </c>
    </row>
    <row r="32" spans="1:11" x14ac:dyDescent="0.3">
      <c r="E32" t="s">
        <v>63</v>
      </c>
    </row>
    <row r="36" spans="7:11" x14ac:dyDescent="0.3">
      <c r="G36" t="s">
        <v>72</v>
      </c>
      <c r="J36" t="s">
        <v>75</v>
      </c>
      <c r="K36" t="s">
        <v>77</v>
      </c>
    </row>
    <row r="37" spans="7:11" x14ac:dyDescent="0.3">
      <c r="H37" s="31" t="s">
        <v>73</v>
      </c>
    </row>
    <row r="38" spans="7:11" ht="16.2" x14ac:dyDescent="0.3">
      <c r="K38" t="s">
        <v>78</v>
      </c>
    </row>
    <row r="39" spans="7:11" x14ac:dyDescent="0.3">
      <c r="H39" t="s">
        <v>100</v>
      </c>
    </row>
    <row r="40" spans="7:11" ht="16.2" x14ac:dyDescent="0.3">
      <c r="H40" t="s">
        <v>74</v>
      </c>
      <c r="K40" t="s">
        <v>79</v>
      </c>
    </row>
    <row r="42" spans="7:11" x14ac:dyDescent="0.3">
      <c r="H42" s="31" t="s">
        <v>80</v>
      </c>
      <c r="K42" t="s">
        <v>76</v>
      </c>
    </row>
    <row r="43" spans="7:11" x14ac:dyDescent="0.3">
      <c r="H43" s="31" t="s">
        <v>81</v>
      </c>
    </row>
    <row r="47" spans="7:11" x14ac:dyDescent="0.3">
      <c r="J47" t="s">
        <v>102</v>
      </c>
    </row>
    <row r="48" spans="7:11" x14ac:dyDescent="0.3">
      <c r="J48" t="s">
        <v>101</v>
      </c>
    </row>
    <row r="51" spans="1:10" x14ac:dyDescent="0.3">
      <c r="A51" t="s">
        <v>103</v>
      </c>
    </row>
    <row r="52" spans="1:10" x14ac:dyDescent="0.3">
      <c r="A52" t="s">
        <v>104</v>
      </c>
    </row>
    <row r="55" spans="1:10" x14ac:dyDescent="0.3">
      <c r="J55" t="s">
        <v>105</v>
      </c>
    </row>
    <row r="56" spans="1:10" x14ac:dyDescent="0.3">
      <c r="J56" t="s">
        <v>110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24" sqref="E24"/>
    </sheetView>
  </sheetViews>
  <sheetFormatPr defaultRowHeight="14.4" x14ac:dyDescent="0.3"/>
  <sheetData>
    <row r="1" spans="1:6" ht="15.6" x14ac:dyDescent="0.3">
      <c r="A1" s="20" t="s">
        <v>83</v>
      </c>
    </row>
    <row r="2" spans="1:6" ht="15.6" x14ac:dyDescent="0.3">
      <c r="A2" s="32" t="s">
        <v>84</v>
      </c>
    </row>
    <row r="3" spans="1:6" ht="15.6" x14ac:dyDescent="0.3">
      <c r="A3" s="32" t="s">
        <v>1</v>
      </c>
    </row>
    <row r="4" spans="1:6" ht="15.6" x14ac:dyDescent="0.3">
      <c r="A4" s="32" t="s">
        <v>85</v>
      </c>
    </row>
    <row r="5" spans="1:6" ht="15.6" x14ac:dyDescent="0.3">
      <c r="A5" s="32" t="s">
        <v>86</v>
      </c>
    </row>
    <row r="6" spans="1:6" ht="15.6" x14ac:dyDescent="0.3">
      <c r="A6" s="32"/>
    </row>
    <row r="7" spans="1:6" ht="15.6" x14ac:dyDescent="0.3">
      <c r="A7" s="32" t="s">
        <v>87</v>
      </c>
    </row>
    <row r="8" spans="1:6" ht="15.6" x14ac:dyDescent="0.3">
      <c r="A8" s="32" t="s">
        <v>88</v>
      </c>
    </row>
    <row r="9" spans="1:6" ht="15.6" x14ac:dyDescent="0.3">
      <c r="A9" s="32" t="s">
        <v>89</v>
      </c>
    </row>
    <row r="11" spans="1:6" x14ac:dyDescent="0.3">
      <c r="A11" t="s">
        <v>90</v>
      </c>
      <c r="C11" s="15" t="s">
        <v>91</v>
      </c>
    </row>
    <row r="12" spans="1:6" x14ac:dyDescent="0.3">
      <c r="A12" t="s">
        <v>92</v>
      </c>
      <c r="B12" t="s">
        <v>93</v>
      </c>
      <c r="C12" t="s">
        <v>94</v>
      </c>
      <c r="D12" t="s">
        <v>95</v>
      </c>
      <c r="E12" t="s">
        <v>96</v>
      </c>
      <c r="F12" t="s">
        <v>97</v>
      </c>
    </row>
    <row r="13" spans="1:6" x14ac:dyDescent="0.3">
      <c r="A13" s="4">
        <v>820</v>
      </c>
      <c r="B13" s="3">
        <v>0</v>
      </c>
      <c r="C13" s="3"/>
      <c r="D13" s="3"/>
      <c r="E13" s="3"/>
      <c r="F13" s="3">
        <f>AVERAGE(B13:E13)</f>
        <v>0</v>
      </c>
    </row>
    <row r="14" spans="1:6" x14ac:dyDescent="0.3">
      <c r="A14" s="3">
        <v>840</v>
      </c>
      <c r="B14" s="3">
        <v>15677</v>
      </c>
      <c r="C14" s="3">
        <v>0</v>
      </c>
      <c r="D14" s="3"/>
      <c r="E14" s="3"/>
      <c r="F14" s="23">
        <f>AVERAGE(B14:C14)</f>
        <v>7838.5</v>
      </c>
    </row>
    <row r="15" spans="1:6" x14ac:dyDescent="0.3">
      <c r="A15" s="3">
        <f t="shared" ref="A15:A28" si="0">A14+20</f>
        <v>860</v>
      </c>
      <c r="B15" s="3">
        <v>16271</v>
      </c>
      <c r="C15" s="3">
        <v>15227</v>
      </c>
      <c r="D15" s="3">
        <v>15285</v>
      </c>
      <c r="E15" s="3">
        <v>15513</v>
      </c>
      <c r="F15" s="23">
        <f>AVERAGE(B15:E15)</f>
        <v>15574</v>
      </c>
    </row>
    <row r="16" spans="1:6" x14ac:dyDescent="0.3">
      <c r="A16" s="3">
        <f t="shared" si="0"/>
        <v>880</v>
      </c>
      <c r="B16" s="3">
        <v>16850</v>
      </c>
      <c r="C16" s="3">
        <v>16123</v>
      </c>
      <c r="D16" s="3">
        <v>16238</v>
      </c>
      <c r="E16" s="3"/>
      <c r="F16" s="23">
        <f t="shared" ref="F16:F21" si="1">AVERAGE(B16:D16)</f>
        <v>16403.666666666668</v>
      </c>
    </row>
    <row r="17" spans="1:6" x14ac:dyDescent="0.3">
      <c r="A17" s="3">
        <f t="shared" si="0"/>
        <v>900</v>
      </c>
      <c r="B17" s="3">
        <v>16946</v>
      </c>
      <c r="C17" s="3">
        <v>16839</v>
      </c>
      <c r="D17" s="3">
        <v>16824</v>
      </c>
      <c r="E17" s="3"/>
      <c r="F17" s="23">
        <f t="shared" si="1"/>
        <v>16869.666666666668</v>
      </c>
    </row>
    <row r="18" spans="1:6" x14ac:dyDescent="0.3">
      <c r="A18" s="3">
        <f t="shared" si="0"/>
        <v>920</v>
      </c>
      <c r="B18" s="3">
        <v>17547</v>
      </c>
      <c r="C18" s="3">
        <v>17381</v>
      </c>
      <c r="D18" s="3">
        <v>17481</v>
      </c>
      <c r="E18" s="3"/>
      <c r="F18" s="23">
        <f t="shared" si="1"/>
        <v>17469.666666666668</v>
      </c>
    </row>
    <row r="19" spans="1:6" x14ac:dyDescent="0.3">
      <c r="A19" s="3">
        <f t="shared" si="0"/>
        <v>940</v>
      </c>
      <c r="B19" s="3">
        <v>17630</v>
      </c>
      <c r="C19" s="3">
        <v>17458</v>
      </c>
      <c r="D19" s="3">
        <v>17821</v>
      </c>
      <c r="E19" s="3"/>
      <c r="F19" s="23">
        <f t="shared" si="1"/>
        <v>17636.333333333332</v>
      </c>
    </row>
    <row r="20" spans="1:6" x14ac:dyDescent="0.3">
      <c r="A20" s="3">
        <f t="shared" si="0"/>
        <v>960</v>
      </c>
      <c r="B20" s="3">
        <v>17995</v>
      </c>
      <c r="C20" s="3">
        <v>18166</v>
      </c>
      <c r="D20" s="3">
        <v>17953</v>
      </c>
      <c r="E20" s="3"/>
      <c r="F20" s="23">
        <f t="shared" si="1"/>
        <v>18038</v>
      </c>
    </row>
    <row r="21" spans="1:6" x14ac:dyDescent="0.3">
      <c r="A21" s="3">
        <f t="shared" si="0"/>
        <v>980</v>
      </c>
      <c r="B21" s="3">
        <v>18226</v>
      </c>
      <c r="C21" s="3">
        <v>18521</v>
      </c>
      <c r="D21" s="3">
        <v>18070</v>
      </c>
      <c r="E21" s="3"/>
      <c r="F21" s="23">
        <f t="shared" si="1"/>
        <v>18272.333333333332</v>
      </c>
    </row>
    <row r="22" spans="1:6" x14ac:dyDescent="0.3">
      <c r="A22" s="3">
        <f t="shared" si="0"/>
        <v>1000</v>
      </c>
      <c r="B22" s="3">
        <v>18237</v>
      </c>
      <c r="C22" s="3">
        <v>18735</v>
      </c>
      <c r="D22" s="3">
        <v>18421</v>
      </c>
      <c r="E22" s="3">
        <v>18579</v>
      </c>
      <c r="F22" s="23">
        <f>AVERAGE(B22:E22)</f>
        <v>18493</v>
      </c>
    </row>
    <row r="23" spans="1:6" x14ac:dyDescent="0.3">
      <c r="A23" s="3">
        <f t="shared" si="0"/>
        <v>1020</v>
      </c>
      <c r="B23" s="3">
        <v>18682</v>
      </c>
      <c r="C23" s="3"/>
      <c r="D23" s="3"/>
      <c r="E23" s="3"/>
      <c r="F23" s="23">
        <f t="shared" ref="F23:F28" si="2">B23</f>
        <v>18682</v>
      </c>
    </row>
    <row r="24" spans="1:6" x14ac:dyDescent="0.3">
      <c r="A24" s="3">
        <f t="shared" si="0"/>
        <v>1040</v>
      </c>
      <c r="B24" s="3">
        <v>19095</v>
      </c>
      <c r="C24" s="3"/>
      <c r="D24" s="3"/>
      <c r="E24" s="3"/>
      <c r="F24" s="23">
        <f t="shared" si="2"/>
        <v>19095</v>
      </c>
    </row>
    <row r="25" spans="1:6" x14ac:dyDescent="0.3">
      <c r="A25" s="3">
        <f t="shared" si="0"/>
        <v>1060</v>
      </c>
      <c r="B25" s="3">
        <v>19379</v>
      </c>
      <c r="C25" s="3"/>
      <c r="D25" s="3"/>
      <c r="E25" s="33"/>
      <c r="F25" s="23">
        <f t="shared" si="2"/>
        <v>19379</v>
      </c>
    </row>
    <row r="26" spans="1:6" x14ac:dyDescent="0.3">
      <c r="A26" s="3">
        <f t="shared" si="0"/>
        <v>1080</v>
      </c>
      <c r="B26" s="3">
        <v>19762</v>
      </c>
      <c r="C26" s="3"/>
      <c r="D26" s="3"/>
      <c r="E26" s="3"/>
      <c r="F26" s="23">
        <f t="shared" si="2"/>
        <v>19762</v>
      </c>
    </row>
    <row r="27" spans="1:6" x14ac:dyDescent="0.3">
      <c r="A27" s="3">
        <f t="shared" si="0"/>
        <v>1100</v>
      </c>
      <c r="B27" s="3">
        <v>20025</v>
      </c>
      <c r="C27" s="3"/>
      <c r="D27" s="3"/>
      <c r="E27" s="3"/>
      <c r="F27" s="23">
        <f t="shared" si="2"/>
        <v>20025</v>
      </c>
    </row>
    <row r="28" spans="1:6" x14ac:dyDescent="0.3">
      <c r="A28" s="3">
        <f t="shared" si="0"/>
        <v>1120</v>
      </c>
      <c r="B28" s="3">
        <v>20105</v>
      </c>
      <c r="C28" s="3"/>
      <c r="D28" s="3"/>
      <c r="E28" s="3" t="s">
        <v>98</v>
      </c>
      <c r="F28" s="23">
        <f t="shared" si="2"/>
        <v>20105</v>
      </c>
    </row>
    <row r="29" spans="1:6" x14ac:dyDescent="0.3">
      <c r="A29" s="3"/>
    </row>
    <row r="30" spans="1:6" x14ac:dyDescent="0.3">
      <c r="A30" s="34" t="s">
        <v>99</v>
      </c>
    </row>
  </sheetData>
  <pageMargins left="0.7" right="0.7" top="0.75" bottom="0.75" header="0.3" footer="0.3"/>
  <pageSetup orientation="landscape" horizontalDpi="1200" verticalDpi="1200" r:id="rId1"/>
  <ignoredErrors>
    <ignoredError sqref="F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Tl-204</vt:lpstr>
      <vt:lpstr>Beta Spec Info</vt:lpstr>
      <vt:lpstr>Geiger Counter Plateau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Shane Wood</cp:lastModifiedBy>
  <cp:lastPrinted>2014-11-04T13:07:56Z</cp:lastPrinted>
  <dcterms:created xsi:type="dcterms:W3CDTF">2011-09-12T13:47:40Z</dcterms:created>
  <dcterms:modified xsi:type="dcterms:W3CDTF">2018-08-07T10:39:09Z</dcterms:modified>
</cp:coreProperties>
</file>